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65491" windowWidth="12120" windowHeight="8670" tabRatio="645" activeTab="4"/>
  </bookViews>
  <sheets>
    <sheet name="TabelaA" sheetId="1" r:id="rId1"/>
    <sheet name="Tabela A.1" sheetId="2" r:id="rId2"/>
    <sheet name="Tabela A.2, A.3" sheetId="3" r:id="rId3"/>
    <sheet name="Tabela A.4" sheetId="4" r:id="rId4"/>
    <sheet name="Tabela A.5" sheetId="5" r:id="rId5"/>
    <sheet name="Tabela B" sheetId="6" state="hidden" r:id="rId6"/>
    <sheet name="Tabela C" sheetId="7" r:id="rId7"/>
    <sheet name="Tabela D" sheetId="8" r:id="rId8"/>
    <sheet name="Tabela E" sheetId="9" r:id="rId9"/>
    <sheet name="Tabela F" sheetId="10" r:id="rId10"/>
    <sheet name="Tabela G" sheetId="11" r:id="rId11"/>
    <sheet name="Tabela H" sheetId="12" r:id="rId12"/>
  </sheets>
  <externalReferences>
    <externalReference r:id="rId15"/>
    <externalReference r:id="rId16"/>
  </externalReferences>
  <definedNames>
    <definedName name="_xlnm.Print_Titles" localSheetId="5">'Tabela B'!$6:$18</definedName>
    <definedName name="_xlnm.Print_Titles" localSheetId="7">'Tabela D'!$6:$9</definedName>
    <definedName name="_xlnm.Print_Titles" localSheetId="0">'TabelaA'!$7:$19</definedName>
  </definedNames>
  <calcPr fullCalcOnLoad="1"/>
</workbook>
</file>

<file path=xl/sharedStrings.xml><?xml version="1.0" encoding="utf-8"?>
<sst xmlns="http://schemas.openxmlformats.org/spreadsheetml/2006/main" count="906" uniqueCount="416">
  <si>
    <t>z cenami i stawkami opłat nowej taryfy dotyczącej zaopatrzenia w wodę - ceny netto</t>
  </si>
  <si>
    <r>
      <t xml:space="preserve">- cena wskaźnikowa   </t>
    </r>
    <r>
      <rPr>
        <vertAlign val="superscript"/>
        <sz val="9"/>
        <rFont val="Times New Roman CE"/>
        <family val="1"/>
      </rPr>
      <t xml:space="preserve">1) </t>
    </r>
  </si>
  <si>
    <t>dzialalność gospodarcza gr. II</t>
  </si>
  <si>
    <t>inne cele gr. I</t>
  </si>
  <si>
    <t>kanalizacja deszczowa</t>
  </si>
  <si>
    <t>odjęto 0,30 zl.</t>
  </si>
  <si>
    <t>Wersja I ( ceny wody i ścieków z umowy)</t>
  </si>
  <si>
    <r>
      <t xml:space="preserve">Wersja  1B  </t>
    </r>
    <r>
      <rPr>
        <b/>
        <sz val="9"/>
        <rFont val="Times New Roman CE"/>
        <family val="1"/>
      </rPr>
      <t>( ceny wody z umowy, ścieki wzrost o 20% w stos. do roku 2002</t>
    </r>
    <r>
      <rPr>
        <b/>
        <sz val="8"/>
        <rFont val="Times New Roman CE"/>
        <family val="1"/>
      </rPr>
      <t>)</t>
    </r>
  </si>
  <si>
    <r>
      <t xml:space="preserve">Wersja I C  ( </t>
    </r>
    <r>
      <rPr>
        <b/>
        <sz val="9"/>
        <rFont val="Times New Roman CE"/>
        <family val="1"/>
      </rPr>
      <t>ceny wody i ścieków z 2002 r)</t>
    </r>
  </si>
  <si>
    <t xml:space="preserve">Wersja  I D </t>
  </si>
  <si>
    <t>ścieki</t>
  </si>
  <si>
    <t xml:space="preserve"> (ceny wody zmniejszono o 0,30 zł w stos. do umowy , ceny ścieków z umowy zmniejszono o 0,21 zł.)</t>
  </si>
  <si>
    <t>Jedn.</t>
  </si>
  <si>
    <t>Współ-</t>
  </si>
  <si>
    <t>Wzrost przychodów „1)”/„2)”%</t>
  </si>
  <si>
    <t xml:space="preserve">cenę wskaźnikową należy wyliczać jako sumę  rocznych  należności za wodę, wynikających z cen i stawek opłat w zł, </t>
  </si>
  <si>
    <t>z cenami i stawkami opłat nowej taryfy dotyczącej odprowadzania ścieków - ceny netto</t>
  </si>
  <si>
    <r>
      <t>1.  cena w zł za m</t>
    </r>
    <r>
      <rPr>
        <vertAlign val="superscript"/>
        <sz val="9"/>
        <rFont val="Times New Roman CE"/>
        <family val="1"/>
      </rPr>
      <t>3</t>
    </r>
    <r>
      <rPr>
        <sz val="9"/>
        <rFont val="Times New Roman CE"/>
        <family val="1"/>
      </rPr>
      <t xml:space="preserve">  odprowadzonych ścieków  w rozliczeniach z odbiorcami za ilość odprowadzonych ścieków, ustaloną na podstawie wskazań urządzenia pomiarowego lub zużycia wody określonego zgodnie ze wskazaniami wodomierza lub na podstawie przepisów dotyczących przeciętnych norm zużycia wody.                </t>
    </r>
  </si>
  <si>
    <r>
      <t>2.  Cena w zł za m</t>
    </r>
    <r>
      <rPr>
        <vertAlign val="superscript"/>
        <sz val="9"/>
        <rFont val="Times New Roman CE"/>
        <family val="1"/>
      </rPr>
      <t xml:space="preserve">2 </t>
    </r>
    <r>
      <rPr>
        <sz val="9"/>
        <rFont val="Times New Roman CE"/>
        <family val="1"/>
      </rPr>
      <t>powierzchni zanieczyszczonej o trwałej nawierzchni, z której odprowadzane są ścieki opadowe i roztopowe.</t>
    </r>
  </si>
  <si>
    <t>( BB podatek 1%)</t>
  </si>
  <si>
    <t>- stawka opłaty za rozliczenia (zł/odbiorcę/ m-c)</t>
  </si>
  <si>
    <t>- stawka opłaty za rozliczenia (zł/odbiorcę / m-c )</t>
  </si>
  <si>
    <t>zł</t>
  </si>
  <si>
    <t xml:space="preserve"> 1) koszty eksploatacji i utrzymania,    </t>
  </si>
  <si>
    <t xml:space="preserve"> rozliczenie kosztów wydziałowych      </t>
  </si>
  <si>
    <r>
      <t xml:space="preserve"> </t>
    </r>
    <r>
      <rPr>
        <sz val="10"/>
        <rFont val="Times New Roman CE"/>
        <family val="1"/>
      </rPr>
      <t>%</t>
    </r>
  </si>
  <si>
    <r>
      <t>m</t>
    </r>
    <r>
      <rPr>
        <vertAlign val="superscript"/>
        <sz val="10"/>
        <rFont val="Times New Roman CE"/>
        <family val="1"/>
      </rPr>
      <t>3</t>
    </r>
  </si>
  <si>
    <t>Współczynnik</t>
  </si>
  <si>
    <t>2) w roku obrachunkowym poprzedzającym wprowadzenie nowych taryf</t>
  </si>
  <si>
    <t xml:space="preserve"> alokowane koszty sprzedaży      </t>
  </si>
  <si>
    <t xml:space="preserve"> 6) należności nieregularne</t>
  </si>
  <si>
    <t>badanie ściekow</t>
  </si>
  <si>
    <t xml:space="preserve"> materiały - środki chemiczne</t>
  </si>
  <si>
    <t>ATRAX</t>
  </si>
  <si>
    <t>m3</t>
  </si>
  <si>
    <t>cena 1 m3</t>
  </si>
  <si>
    <t xml:space="preserve"> KOSZTY BEZPOŚREDNIE:</t>
  </si>
  <si>
    <t>w roku obowiązywania nowych taryf</t>
  </si>
  <si>
    <t>A</t>
  </si>
  <si>
    <t>z tego:</t>
  </si>
  <si>
    <t>woda</t>
  </si>
  <si>
    <t>3) ilość okresów rozliczeniowych w roku</t>
  </si>
  <si>
    <t>2) wartość niezbędnych przychodów z opłaty zmiennej w zł/rok</t>
  </si>
  <si>
    <t>3) dotacja do opłaty zmiennej w zł/rok</t>
  </si>
  <si>
    <t>4) odprowadzenie ścieków w m3/rok</t>
  </si>
  <si>
    <r>
      <t>5) cena 1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 xml:space="preserve"> odprowadz. ścieków w zł/m</t>
    </r>
    <r>
      <rPr>
        <vertAlign val="superscript"/>
        <sz val="10"/>
        <rFont val="Times New Roman CE"/>
        <family val="1"/>
      </rPr>
      <t>3</t>
    </r>
  </si>
  <si>
    <t>4) zużycie wody w m3/rok</t>
  </si>
  <si>
    <r>
      <t>5) cena 1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 xml:space="preserve"> dostarczanej wody w zł/m</t>
    </r>
    <r>
      <rPr>
        <vertAlign val="superscript"/>
        <sz val="10"/>
        <rFont val="Times New Roman CE"/>
        <family val="1"/>
      </rPr>
      <t>3</t>
    </r>
  </si>
  <si>
    <t xml:space="preserve"> 2) koszty sprzedaży</t>
  </si>
  <si>
    <t xml:space="preserve"> 3) amortyzacja</t>
  </si>
  <si>
    <t>1) (wielkość z wiersza l.8 kolumna 3): (wielkość z wiersza 1.8 kolumna 2) x 100%,</t>
  </si>
  <si>
    <t>środki chemiczne</t>
  </si>
  <si>
    <t>Niezbędne przychody</t>
  </si>
  <si>
    <t>Zaopatrzenie w wodę</t>
  </si>
  <si>
    <t>Odprowadzanie ścieków</t>
  </si>
  <si>
    <t>D</t>
  </si>
  <si>
    <t>4.</t>
  </si>
  <si>
    <t>- stawka opłaty za rozliczenia (zł/odbiorcę/ m-c )  2)</t>
  </si>
  <si>
    <t>Taryfa obowiązujaca                                    2009 rok</t>
  </si>
  <si>
    <t>Taryfa nowa                                2010 rok</t>
  </si>
  <si>
    <t>Taryfa obowiązujaca                                   2009 rok</t>
  </si>
  <si>
    <t>Taryfa nowa                                    2010 rok</t>
  </si>
  <si>
    <t>Rok obrachunkowy od            IX-2008 do VIII 2009 r</t>
  </si>
  <si>
    <t>Plan na  2010 r</t>
  </si>
  <si>
    <t>Przychody na 2010 r.</t>
  </si>
  <si>
    <t>wzrost do 2009 r.</t>
  </si>
  <si>
    <t>g.dom</t>
  </si>
  <si>
    <t>pozostali</t>
  </si>
  <si>
    <t>razem ze ściekami</t>
  </si>
  <si>
    <t>przychód w zł.</t>
  </si>
  <si>
    <t xml:space="preserve"> ALOK.: KOSZTY POŚREDNIE</t>
  </si>
  <si>
    <t>6) (wielkość z wiersza 2.8 kolumna 4): (wielkość z wiersza 2.8 kolumna 3) x 100%.</t>
  </si>
  <si>
    <t>od 25- 40 mm</t>
  </si>
  <si>
    <t>od  50-100 mm</t>
  </si>
  <si>
    <t>pow. 100 i sprzążone</t>
  </si>
  <si>
    <t>następny</t>
  </si>
  <si>
    <t>wlasny</t>
  </si>
  <si>
    <t>ryczalt</t>
  </si>
  <si>
    <t>1.   Dzialalność gospodarcza</t>
  </si>
  <si>
    <t>1.   Inne cele</t>
  </si>
  <si>
    <t>Taryfy dla poszczególnych  taryfowych grup odbiorców</t>
  </si>
  <si>
    <t>1.   Gospodarstwa domowe</t>
  </si>
  <si>
    <t>Stawki opłat abonamentowych  za wodomierz na miesiąc</t>
  </si>
  <si>
    <t>OPŁATA STAŁA    - stawki opłat abonamentowych za wodomierz na miesiąc</t>
  </si>
  <si>
    <t xml:space="preserve"> opłata za korzystanie ze środowiska</t>
  </si>
  <si>
    <t xml:space="preserve"> podatki i opłaty - inne  </t>
  </si>
  <si>
    <t xml:space="preserve"> pozostałe koszty                  </t>
  </si>
  <si>
    <t>Wielkość cen i stawek opłat</t>
  </si>
  <si>
    <t>Lp.</t>
  </si>
  <si>
    <t>1.</t>
  </si>
  <si>
    <t>2.</t>
  </si>
  <si>
    <t>3.</t>
  </si>
  <si>
    <t>Uwagi:</t>
  </si>
  <si>
    <t>wielkości zużycia oraz cen i stawek opłat w roku obowiązywania nowych taryf w złotych</t>
  </si>
  <si>
    <t>5) opłata stała w zł/rok</t>
  </si>
  <si>
    <t>5) wartość przychodów w zł/rok</t>
  </si>
  <si>
    <t>Taryfowa grupa odbiorców usług</t>
  </si>
  <si>
    <t>Ogółem</t>
  </si>
  <si>
    <t>B</t>
  </si>
  <si>
    <t>Przewidywane roczne opłaty za korzystanie ze środowiska - usługi zaopatrzenia w wodę</t>
  </si>
  <si>
    <t>C</t>
  </si>
  <si>
    <t>- cena wskaźnikowa</t>
  </si>
  <si>
    <t xml:space="preserve"> </t>
  </si>
  <si>
    <t>miary</t>
  </si>
  <si>
    <t>Tabela A. Porównanie cen i stawek opłat taryfy obowiązującej w dniu złożenia wniosku</t>
  </si>
  <si>
    <t>Zmiana w %</t>
  </si>
  <si>
    <t>Taryfowa grupa odbiorców uslug</t>
  </si>
  <si>
    <t>Rodzaj cen i stawek opłat</t>
  </si>
  <si>
    <t>4 / 3</t>
  </si>
  <si>
    <t>podzieloną przez roczną wielkość sprzedaży wody w m3.</t>
  </si>
  <si>
    <t>Tabela B. Porównanie cen i stawek opłat taryfy obowiązującej w dniu złożenia wniosku</t>
  </si>
  <si>
    <t xml:space="preserve">cenę wskaźnikową należy wyliczać jako sumę rocznych należności za odprowadzone ścieki, wynikającą z cen i stawek </t>
  </si>
  <si>
    <t>opłat w zł podzieloną przez roczną ilość odprowadzonych ścieków.</t>
  </si>
  <si>
    <t>Tabela C. Ustalenie poziomu niezbędnych przychodów</t>
  </si>
  <si>
    <t>Tabela D. Alokacja niezbędnych przychodów według taryfowych grup odbiorców usług</t>
  </si>
  <si>
    <r>
      <t>2) cena za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 xml:space="preserve"> wody w zł/m</t>
    </r>
    <r>
      <rPr>
        <vertAlign val="superscript"/>
        <sz val="10"/>
        <rFont val="Times New Roman CE"/>
        <family val="1"/>
      </rPr>
      <t>3</t>
    </r>
  </si>
  <si>
    <t>3) stawka opłaty stałej                         w zł/jedn. odniesienia</t>
  </si>
  <si>
    <t>Suma</t>
  </si>
  <si>
    <t>alokacji wg tabeli 5</t>
  </si>
  <si>
    <t>czynnik alokacji</t>
  </si>
  <si>
    <t xml:space="preserve"> - odprowadzanie ścieków w %</t>
  </si>
  <si>
    <t xml:space="preserve"> 8) wartość niezbędnych przychodów z opłatą abonamentową</t>
  </si>
  <si>
    <t xml:space="preserve"> 5) należności nieregularne</t>
  </si>
  <si>
    <t>Opłata abonamentowa</t>
  </si>
  <si>
    <t>1) wartość niezbędnych przychodów z opłaty abonamentowej ogółem w zł/rok</t>
  </si>
  <si>
    <t>2) ilość puntków sprzedaży do ustalenia opłaty abonamentowej</t>
  </si>
  <si>
    <t xml:space="preserve">4) stawka opłaty abonamentowej w zł/jedn. odniesienia w okresie rozliczeniowym </t>
  </si>
  <si>
    <t>2) stawka opłaty abonamentowej w zl/jedn.odniesienia</t>
  </si>
  <si>
    <t>4) opłata abonamentowa w zł/rok</t>
  </si>
  <si>
    <t xml:space="preserve">1) ilość jednostek odniesienia </t>
  </si>
  <si>
    <t xml:space="preserve">gospodarstwa domowe </t>
  </si>
  <si>
    <t>OPŁATA STAŁA    za wodomierze</t>
  </si>
  <si>
    <t>marża w %</t>
  </si>
  <si>
    <t>3) ilość jednostek odniesienia do ustalenia opłaty stałej</t>
  </si>
  <si>
    <t xml:space="preserve">   w tym % podział opłaty do dostarcz. wody</t>
  </si>
  <si>
    <t xml:space="preserve"> Zaopatrzenie w wodę</t>
  </si>
  <si>
    <t xml:space="preserve"> 2) amortyzacja</t>
  </si>
  <si>
    <t xml:space="preserve"> 3) raty kapitałowe ponad wartość amortyzacji</t>
  </si>
  <si>
    <t xml:space="preserve"> 4) odsetki</t>
  </si>
  <si>
    <t xml:space="preserve"> 6) marża zysku</t>
  </si>
  <si>
    <t xml:space="preserve"> 7) wartość niezbędnych przychodów</t>
  </si>
  <si>
    <t xml:space="preserve"> Odprowadzanie ścieków</t>
  </si>
  <si>
    <t>koszrty wydziałowe</t>
  </si>
  <si>
    <t>3. opłaty abonamentowe</t>
  </si>
  <si>
    <t xml:space="preserve">3.a. Za wodomierz na m-c                               </t>
  </si>
  <si>
    <t xml:space="preserve"> Ceny za m3 dostarczanej wody</t>
  </si>
  <si>
    <t>do 20 mm</t>
  </si>
  <si>
    <t xml:space="preserve">                                                         Razem ścieki</t>
  </si>
  <si>
    <t>WYLICZENIE PRZYCHODÓW OPERACYJNYCH</t>
  </si>
  <si>
    <t>WODA</t>
  </si>
  <si>
    <t>cena w zl/m3</t>
  </si>
  <si>
    <t>Przchód w zł.</t>
  </si>
  <si>
    <t xml:space="preserve"> 1) koszty eksploatacji i utrzymania</t>
  </si>
  <si>
    <t xml:space="preserve"> Średnia zmiana wartości przychodów</t>
  </si>
  <si>
    <t>- stawka opłaty za rozliczenia (zł/odbiorcę/ m-c)   2)</t>
  </si>
  <si>
    <t>Gospodarstwa  domowe</t>
  </si>
  <si>
    <t>zużycia wody (Dz.U. Nr 8 / 2002 poz. 70)</t>
  </si>
  <si>
    <t>rozliczenie ryczałtowe  - na punkt poboru wody</t>
  </si>
  <si>
    <t>Pozostali odbiorcy</t>
  </si>
  <si>
    <t>Pozostali   odbiorcy</t>
  </si>
  <si>
    <t xml:space="preserve">TABELA A.1 </t>
  </si>
  <si>
    <t>Bielsko-Biala</t>
  </si>
  <si>
    <t>wg ustawy</t>
  </si>
  <si>
    <t>wg umowy</t>
  </si>
  <si>
    <t>Przychody-wykonanie</t>
  </si>
  <si>
    <t>Tabela G. Zestawienie przychodów według grup odbiorców usług, z uwzględnieniem</t>
  </si>
  <si>
    <t>Tabela H. Skutki finansowe zmiany cen i stawek opłat za zaopatrzenie w wodę</t>
  </si>
  <si>
    <t>Tabela E. Współczynniki alokacji w roku obowiązywania nowych taryf</t>
  </si>
  <si>
    <t>Tabela F. Kalkulacja cen i stawek opłat za wodę i odprowadzanie ścieków metodą alokacji</t>
  </si>
  <si>
    <t xml:space="preserve">          prostej</t>
  </si>
  <si>
    <t>3) opłata zmienna w zł/rok</t>
  </si>
  <si>
    <t>4) wartość przychodów w zł/rok</t>
  </si>
  <si>
    <t>3) ilość okresow rozliczeniowych w roku</t>
  </si>
  <si>
    <t xml:space="preserve">                                                                     razem:</t>
  </si>
  <si>
    <t>gospodarstwa domowe gr. II</t>
  </si>
  <si>
    <t>gospodarstwa domowe gr. I</t>
  </si>
  <si>
    <t>dzialalność gospodarcza gr. I</t>
  </si>
  <si>
    <t xml:space="preserve">dzialalność gospodarcza </t>
  </si>
  <si>
    <t xml:space="preserve">inne cele </t>
  </si>
  <si>
    <t>inne cele gr. II</t>
  </si>
  <si>
    <t>przychód w                  zł / rok</t>
  </si>
  <si>
    <t>3. Stawki oplat za przekroczenie warunków wprowadzania ścieków przemysłowych do urządzeń kanalizacyjnych.</t>
  </si>
  <si>
    <t>Uwaga:</t>
  </si>
  <si>
    <t>rozliczenie ryczałtowe  - na punkt odprowadzania ścieków</t>
  </si>
  <si>
    <r>
      <t>1) ilość ścieków odprowadzonych rocznie w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/rok</t>
    </r>
  </si>
  <si>
    <r>
      <t>2) cena usługi odprowadzenia ścieków w zł/ m</t>
    </r>
    <r>
      <rPr>
        <vertAlign val="superscript"/>
        <sz val="10"/>
        <rFont val="Times New Roman CE"/>
        <family val="1"/>
      </rPr>
      <t>3</t>
    </r>
  </si>
  <si>
    <t>podatek od nieruchomości</t>
  </si>
  <si>
    <t>badanie wody</t>
  </si>
  <si>
    <t>Koszty</t>
  </si>
  <si>
    <t>amortyzacja</t>
  </si>
  <si>
    <t>wynik brutto</t>
  </si>
  <si>
    <t>wynik netto</t>
  </si>
  <si>
    <t>podatek dochodowy</t>
  </si>
  <si>
    <t>rentowność netto</t>
  </si>
  <si>
    <t>odsetki</t>
  </si>
  <si>
    <t>32%</t>
  </si>
  <si>
    <t>gosp.domowe</t>
  </si>
  <si>
    <t>dział.gosp.</t>
  </si>
  <si>
    <t>SCIEKI</t>
  </si>
  <si>
    <t>Przewidywane roczne opłaty za korzystanie ze środowiska - usługi odprowadzania ścieków</t>
  </si>
  <si>
    <t>1) wartość niezbędnych przychodów w zł/rok</t>
  </si>
  <si>
    <t xml:space="preserve">                                                                  razem</t>
  </si>
  <si>
    <t>ŚCIEKI</t>
  </si>
  <si>
    <t>ilość sztuk</t>
  </si>
  <si>
    <t>OGÓŁEM PRZYCHODY</t>
  </si>
  <si>
    <t xml:space="preserve">         m3</t>
  </si>
  <si>
    <t xml:space="preserve">                                                  Razem woda</t>
  </si>
  <si>
    <t>pozostali odbiorcy</t>
  </si>
  <si>
    <t xml:space="preserve">4) stawka opłaty stałej w zł/jedn. odniesienia w okresie rozliczeniowym </t>
  </si>
  <si>
    <t>5) wartość niezbędnych przychodów z opłaty stałej w zł/rok</t>
  </si>
  <si>
    <t>oplata stała woda</t>
  </si>
  <si>
    <t>Oplata stala -ścieki</t>
  </si>
  <si>
    <r>
      <t>1. cena w  (zł/m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 xml:space="preserve">)  dostarczanej wody </t>
    </r>
  </si>
  <si>
    <t xml:space="preserve">3.a.  w rozliczeniach z użytkownikami lokali  mieszkalnych </t>
  </si>
  <si>
    <t>2. Stawka  opłat w rozliczeniach  ryczaltowych</t>
  </si>
  <si>
    <t>3.b.  Za punkt  dostawy wody w rozliczeniach  ryczałtowych</t>
  </si>
  <si>
    <t>2) w roku obrachunkowym poprzedzającym wprowadzenie nowych taryf (pro forma)</t>
  </si>
  <si>
    <t xml:space="preserve">Opłata abonamentowa                  -                     </t>
  </si>
  <si>
    <t>3) (wielkość z wiersza l.8 kolumna 4): (wielkość z wiersza 1.8 kolumna 3) x 100%,</t>
  </si>
  <si>
    <t>4) (wielkość z wiersza 2.8 kolumna 3): (wielkość z wiersza 2.8 kolumna 2) x 100%,</t>
  </si>
  <si>
    <t>5) (wielkość z wiersza 2.8kolumna 4): (wielkość z wiersza 2.8 kolumna 2) x 100%,</t>
  </si>
  <si>
    <t xml:space="preserve">upust handlowy </t>
  </si>
  <si>
    <t>inne cele</t>
  </si>
  <si>
    <t>dzialalność gospodarcza</t>
  </si>
  <si>
    <t>gospodarstwa  domowe</t>
  </si>
  <si>
    <t>gospodarstwa domowe</t>
  </si>
  <si>
    <t>do fi 20 mm</t>
  </si>
  <si>
    <t>od 25-40 mm</t>
  </si>
  <si>
    <t>od 50 -100 mm</t>
  </si>
  <si>
    <t>pow. 100 i sprzężone</t>
  </si>
  <si>
    <t xml:space="preserve">wodomierz następny </t>
  </si>
  <si>
    <t>wodomierz własny</t>
  </si>
  <si>
    <t>ryczałt</t>
  </si>
  <si>
    <r>
      <t>- cena usługi odprowadzania ścieków (zł/m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)</t>
    </r>
  </si>
  <si>
    <t>usługi zewnętrzne /remontowe,usuwanie awarii,  transportowe, pozostałe/</t>
  </si>
  <si>
    <t xml:space="preserve"> usługi wewnętrzne /remontowe /</t>
  </si>
  <si>
    <r>
      <t>1. cena   w zł za m</t>
    </r>
    <r>
      <rPr>
        <vertAlign val="superscript"/>
        <sz val="9"/>
        <rFont val="Times New Roman CE"/>
        <family val="1"/>
      </rPr>
      <t>3</t>
    </r>
    <r>
      <rPr>
        <sz val="9"/>
        <rFont val="Times New Roman CE"/>
        <family val="1"/>
      </rPr>
      <t xml:space="preserve"> dostarczanej wody w rozliczeniach dokonywanych na podstawie odczytów wskazań wodomierzy lub na podstawie przepisów dotyczacych przeciętnych norm zużycia wody</t>
    </r>
  </si>
  <si>
    <t>2. Stawki opłaty abonamentowej                            (zł / m-c) :</t>
  </si>
  <si>
    <t>2) ilość jednostek odniesienia:</t>
  </si>
  <si>
    <t xml:space="preserve"> 4) raty kapitałowe ponad wartość amortyzacji</t>
  </si>
  <si>
    <t xml:space="preserve"> 5) odsetki</t>
  </si>
  <si>
    <t xml:space="preserve"> 7) marża zysku</t>
  </si>
  <si>
    <t>i</t>
  </si>
  <si>
    <t xml:space="preserve"> w tym:                       </t>
  </si>
  <si>
    <t xml:space="preserve"> ALOK.: KOSZTY POŚREDNIE      </t>
  </si>
  <si>
    <t xml:space="preserve"> alokowane koszty ogólne      </t>
  </si>
  <si>
    <t xml:space="preserve"> materiały pozostałe</t>
  </si>
  <si>
    <t>Sprzedaż wody</t>
  </si>
  <si>
    <t>Ilość odprowadzonych ścieków</t>
  </si>
  <si>
    <r>
      <t>1) zużycie wody w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/rok</t>
    </r>
  </si>
  <si>
    <t>razem:</t>
  </si>
  <si>
    <t>1)</t>
  </si>
  <si>
    <t>w zł</t>
  </si>
  <si>
    <t xml:space="preserve"> - zaopatrzenie  w  wodę w %</t>
  </si>
  <si>
    <t xml:space="preserve"> - dostarcz. wody i odprowadzanie ścieków</t>
  </si>
  <si>
    <t>2) (wielkość z wiersza l.8 kolumna 4): (wielkość z wiersza 1.8 kolumna 2) x 100%,</t>
  </si>
  <si>
    <t>cena w zl/m-c</t>
  </si>
  <si>
    <t xml:space="preserve">   w tym % podział opłaty do odpr. ścieków</t>
  </si>
  <si>
    <t xml:space="preserve"> - dostarczanie wody</t>
  </si>
  <si>
    <t xml:space="preserve"> - odprowadzanie ścieków</t>
  </si>
  <si>
    <t>2) ilość jednostek odniesienia:- punktów sprzedaży</t>
  </si>
  <si>
    <t xml:space="preserve">Rozporządzenie Ministra Infrastruktury z dnia 14 stycznia 2002 r. w sprawie określenia przeciętnych norm </t>
  </si>
  <si>
    <t>- stawka opłaty za rozliczenia (zł/odbiorcę/ m-c)  2)</t>
  </si>
  <si>
    <t>*</t>
  </si>
  <si>
    <t>**</t>
  </si>
  <si>
    <t>i odprowadzanie ścieków</t>
  </si>
  <si>
    <t>Wartość przychodów</t>
  </si>
  <si>
    <t>1) w roku obowiązywania nowych taryf</t>
  </si>
  <si>
    <t>Wyszczególnienie</t>
  </si>
  <si>
    <t xml:space="preserve"> wynagrodzenia</t>
  </si>
  <si>
    <t xml:space="preserve"> świadczenia na rzecz pracowników              </t>
  </si>
  <si>
    <t xml:space="preserve"> energia             </t>
  </si>
  <si>
    <t>handlowe w wysokości 452 zł.Upusty handlowe dla pozostałych odbiorców  nie są przewidywane.</t>
  </si>
  <si>
    <t>Cena dla gospodarstw domowych jest niższa od ceny w tabeli C, ponieważ cena w tabeli F jest uśredniona i zawiera upusty</t>
  </si>
  <si>
    <t>Cena dla gospodarstw domowych jest niższa od ceny w tabeli C, ponieważ cena w tabeli G jest uśredniona i zawiera upusty</t>
  </si>
  <si>
    <t>wodomierz</t>
  </si>
  <si>
    <t>TABELA A.1</t>
  </si>
  <si>
    <t>Wysokość stawek opłaty abonamentowej na odbiorcę za punkt poboru wody na 2010 rok</t>
  </si>
  <si>
    <t>w zł / m-c</t>
  </si>
  <si>
    <t>Grupa taryfowa</t>
  </si>
  <si>
    <t>Okres rozliczeniowy</t>
  </si>
  <si>
    <t>2009 rok na m-c</t>
  </si>
  <si>
    <t>utrzymanie
w gotowości urz.wodociągowych
w zł/m-c</t>
  </si>
  <si>
    <t>odczyt
w zł/m-c</t>
  </si>
  <si>
    <t>rozliczenie należności
w zł/m-c</t>
  </si>
  <si>
    <t>Razem 2010 
w zł/m-c</t>
  </si>
  <si>
    <t>% wzrostu</t>
  </si>
  <si>
    <t>2008 rok na m-c</t>
  </si>
  <si>
    <t>utrzymanie
w gotowości urz.kanalizacyjnych
w zł/m-c</t>
  </si>
  <si>
    <t>Razem 2009 
w zł/m-c</t>
  </si>
  <si>
    <t>4
patrz tabela A.3</t>
  </si>
  <si>
    <t>5
patrz tabela A.4</t>
  </si>
  <si>
    <t>6
patrz tabela A.4</t>
  </si>
  <si>
    <t>7
=4+5+6</t>
  </si>
  <si>
    <t>8
=7/3-1</t>
  </si>
  <si>
    <t>10
patrz tabela A.5</t>
  </si>
  <si>
    <t>11
patrz tabela A.6</t>
  </si>
  <si>
    <t>12
patrz tabela A.6</t>
  </si>
  <si>
    <t>13
=10+11+12</t>
  </si>
  <si>
    <t>14
=13/9-1</t>
  </si>
  <si>
    <t xml:space="preserve">Gospodarstwa domowe </t>
  </si>
  <si>
    <t>Sposób rozliczeń:</t>
  </si>
  <si>
    <t>wodomierze główne</t>
  </si>
  <si>
    <t xml:space="preserve">małe zapotrzebowanie (wodomierze o średnicy do 20 mm) </t>
  </si>
  <si>
    <t>1 miesiąc</t>
  </si>
  <si>
    <t>2 miesiące</t>
  </si>
  <si>
    <t xml:space="preserve">średnie zapotrzebowanie (wodomierze o średnicy od 25 mm do 40 mm) </t>
  </si>
  <si>
    <t>duże zapotrzebowanie (wodomierze o średnicy 50 mm i większej)</t>
  </si>
  <si>
    <t xml:space="preserve">w rozliczeniach na podstawie przepisów dotyczących przeciętnych norm zużycia wody (ryczałty) jak również w rozliczeniach za ścieki opadowe i roztopowe wg wielkości powierzchni* </t>
  </si>
  <si>
    <t>urządzenie pomiarowe lub wodomierz na ujęciu wlasnym</t>
  </si>
  <si>
    <t>podliczniki,w tym u osób korzystających z lokali w budynku wielolokalowym</t>
  </si>
  <si>
    <t>TABELA A2</t>
  </si>
  <si>
    <t>KALKULACJA OPLAT ZA UTRZYMANIE W GOTOWOŚCI URZĄDZEŃ WODOCIĄGOWYCH NA 2010 ROK</t>
  </si>
  <si>
    <t>Opłata abonamentowa pokrywa 3,7% kosztów utrzymania w gotowosci urzadzeń wodociągowych.</t>
  </si>
  <si>
    <t>Rozporzadzenie dopuszcza pokrycie w opłacie abonamentowej do 15% kosztów utrzymania w gotowości urządzeń wodociągowych</t>
  </si>
  <si>
    <t>%</t>
  </si>
  <si>
    <t>Usługa</t>
  </si>
  <si>
    <r>
      <t>Przepływ chwilowy          [m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>/h]</t>
    </r>
  </si>
  <si>
    <t>Ilość odbiorców (punktów dostawy wody)</t>
  </si>
  <si>
    <t xml:space="preserve">Suma przepływów chwilowych </t>
  </si>
  <si>
    <t>Udział procentowy grupy odbiorców</t>
  </si>
  <si>
    <t>Koszty utrzymania [zł/rok]</t>
  </si>
  <si>
    <t>Koszt utrzymania na odbiorcę [zł/rok]</t>
  </si>
  <si>
    <t>3,7% kosztów utrzymania pokrytych w opłacie abonamentowej w [zł/rok]</t>
  </si>
  <si>
    <t>3,7% kosztów utrzymania pokrytych w opłacie abonamentowej w [zł/miesiąc]</t>
  </si>
  <si>
    <t>Proponowane stawki za utrzymanie w gotowości urzadzeń wodociągowych w [zł/miesiąc]</t>
  </si>
  <si>
    <t>2
patrz tabela A.4 poniżej</t>
  </si>
  <si>
    <t>4
=2x3</t>
  </si>
  <si>
    <t>6
= 47.428.000 x kol.5**</t>
  </si>
  <si>
    <t>7
=6/3</t>
  </si>
  <si>
    <t>8
=3,7%*kol.7</t>
  </si>
  <si>
    <t>9
=kol.8/12</t>
  </si>
  <si>
    <t xml:space="preserve">Dostawa wody                                                                w tym </t>
  </si>
  <si>
    <r>
      <t>małe zapotrzebowanie</t>
    </r>
    <r>
      <rPr>
        <sz val="10"/>
        <rFont val="Arial"/>
        <family val="0"/>
      </rPr>
      <t xml:space="preserve"> (wodom. o średnicy do 20 mm oraz ryczałty)</t>
    </r>
  </si>
  <si>
    <r>
      <t>średnie zapotrzebowanie</t>
    </r>
    <r>
      <rPr>
        <sz val="10"/>
        <rFont val="Arial"/>
        <family val="0"/>
      </rPr>
      <t xml:space="preserve"> (wodom. o średnicy od 25 mm do 40 mm)</t>
    </r>
  </si>
  <si>
    <r>
      <t>duże zapotrzebowanie</t>
    </r>
    <r>
      <rPr>
        <sz val="10"/>
        <rFont val="Arial"/>
        <family val="0"/>
      </rPr>
      <t xml:space="preserve"> (wodom. o średnicy 50 mm i większej)</t>
    </r>
  </si>
  <si>
    <t>* 3,7% kosztów utrzymania w gotowości urządzeń wodociągowych zostało wyłączone z kalkulacji ceny wody</t>
  </si>
  <si>
    <t>** 47.428.000 zł to całkowity koszt utrzymania w gotowości urządzeń wodociągowych</t>
  </si>
  <si>
    <t>TABELA A.3</t>
  </si>
  <si>
    <t>Wyliczenie średnich przepływów chwilowych dla wydzielonych podgrup odbiorców</t>
  </si>
  <si>
    <t>Podgrupy odbiorców</t>
  </si>
  <si>
    <t>Średnice wodomierzy</t>
  </si>
  <si>
    <r>
      <t>Q nom [m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>/h]</t>
    </r>
  </si>
  <si>
    <t>Ilość punktów</t>
  </si>
  <si>
    <r>
      <t>Suma Qnom [m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>/h]</t>
    </r>
  </si>
  <si>
    <r>
      <t>Qśred [m</t>
    </r>
    <r>
      <rPr>
        <b/>
        <vertAlign val="superscript"/>
        <sz val="8"/>
        <rFont val="Arial CE"/>
        <family val="2"/>
      </rPr>
      <t>3</t>
    </r>
    <r>
      <rPr>
        <b/>
        <sz val="8"/>
        <rFont val="Arial CE"/>
        <family val="2"/>
      </rPr>
      <t>/h]</t>
    </r>
  </si>
  <si>
    <t xml:space="preserve">małe zapotrzebowanie (wodom. o średnicy do 20 mm oraz ryczałty) </t>
  </si>
  <si>
    <t>ryczałty</t>
  </si>
  <si>
    <t xml:space="preserve">średnie zapotrzebowanie (wodom. o średnicy od 25 mm do 40 mm) </t>
  </si>
  <si>
    <t>duże zapotrzebowanie (wodom. o średnicy 50 mm i większej)</t>
  </si>
  <si>
    <r>
      <t>Koszt rozliczeń</t>
    </r>
    <r>
      <rPr>
        <sz val="12"/>
        <rFont val="Arial CE"/>
        <family val="2"/>
      </rPr>
      <t xml:space="preserve"> </t>
    </r>
    <r>
      <rPr>
        <sz val="11"/>
        <rFont val="Arial CE"/>
        <family val="2"/>
      </rPr>
      <t>[zł]</t>
    </r>
  </si>
  <si>
    <r>
      <t>Koszt odczytów</t>
    </r>
    <r>
      <rPr>
        <sz val="12"/>
        <rFont val="Arial CE"/>
        <family val="2"/>
      </rPr>
      <t xml:space="preserve"> </t>
    </r>
    <r>
      <rPr>
        <sz val="10"/>
        <rFont val="Arial CE"/>
        <family val="2"/>
      </rPr>
      <t>[zł]</t>
    </r>
  </si>
  <si>
    <t>Razem</t>
  </si>
  <si>
    <t>co 3 miesiące</t>
  </si>
  <si>
    <t>co 2 miesiące</t>
  </si>
  <si>
    <t>co 1 miesiąc</t>
  </si>
  <si>
    <r>
      <t xml:space="preserve">12
</t>
    </r>
    <r>
      <rPr>
        <sz val="8"/>
        <rFont val="Arial CE"/>
        <family val="2"/>
      </rPr>
      <t>=kol.11/12</t>
    </r>
  </si>
  <si>
    <r>
      <t xml:space="preserve">11
</t>
    </r>
    <r>
      <rPr>
        <sz val="8"/>
        <rFont val="Arial CE"/>
        <family val="2"/>
      </rPr>
      <t>=10 x 2</t>
    </r>
  </si>
  <si>
    <r>
      <t xml:space="preserve">10
</t>
    </r>
    <r>
      <rPr>
        <sz val="8"/>
        <rFont val="Arial CE"/>
        <family val="2"/>
      </rPr>
      <t>=2.849.000 zł / 41.778 rozliczeń</t>
    </r>
  </si>
  <si>
    <r>
      <t xml:space="preserve">7
</t>
    </r>
    <r>
      <rPr>
        <sz val="8"/>
        <rFont val="Arial CE"/>
        <family val="2"/>
      </rPr>
      <t>=kol.6/12</t>
    </r>
  </si>
  <si>
    <r>
      <t xml:space="preserve">6
</t>
    </r>
    <r>
      <rPr>
        <sz val="8"/>
        <rFont val="Arial CE"/>
        <family val="2"/>
      </rPr>
      <t>=5 x 2</t>
    </r>
  </si>
  <si>
    <r>
      <t xml:space="preserve">5
</t>
    </r>
    <r>
      <rPr>
        <sz val="8"/>
        <rFont val="Arial CE"/>
        <family val="2"/>
      </rPr>
      <t>995.600 zł/ 248.648 odczyty w roku</t>
    </r>
  </si>
  <si>
    <r>
      <t xml:space="preserve">4
</t>
    </r>
    <r>
      <rPr>
        <b/>
        <sz val="8"/>
        <rFont val="Arial CE"/>
        <family val="2"/>
      </rPr>
      <t>=2 x 3</t>
    </r>
  </si>
  <si>
    <t>Koszt miesięczny     dla punktu                 [zł]</t>
  </si>
  <si>
    <t>Koszt roczny    dla punktu             [zł]</t>
  </si>
  <si>
    <t>Koszt jednego rozliczenia         [zł]</t>
  </si>
  <si>
    <t>Ilość rozliczeń   w roku</t>
  </si>
  <si>
    <t>Ilość punktów do rozliczeń</t>
  </si>
  <si>
    <t>Koszt jednego odczytu           [zł]</t>
  </si>
  <si>
    <t>Ilość odczytów     w roku</t>
  </si>
  <si>
    <t>Ilość punktów do odczytów</t>
  </si>
  <si>
    <t>Ilość odczytów  i rozliczeń w roku</t>
  </si>
  <si>
    <t xml:space="preserve">Cykl rozliczania </t>
  </si>
  <si>
    <t>KALKULACJA USŁUGI ODCZYTU I ROZLICZENIA NALEŻNOŚCI NA 2010 ROK</t>
  </si>
  <si>
    <t>TABELA A.4</t>
  </si>
  <si>
    <t>WYLICZENIE PRZYCHODÓW Z OPŁAT ABONAMENTOWYCH NA 2010 ROK</t>
  </si>
  <si>
    <t>TABELA A.5</t>
  </si>
  <si>
    <t xml:space="preserve">Gmina </t>
  </si>
  <si>
    <t>Ilość punktów - stan na 30.06.2009</t>
  </si>
  <si>
    <t>Ilość punktów - prognoza przyrostu</t>
  </si>
  <si>
    <t>Ilość punktów - prognoza</t>
  </si>
  <si>
    <t>Utrzymanie urządzeń wodociągowych</t>
  </si>
  <si>
    <t>Utrzymanie urządzeń kanalizacyjnych</t>
  </si>
  <si>
    <t>Odczyty</t>
  </si>
  <si>
    <t>Rozliczanie</t>
  </si>
  <si>
    <t>Razem przychód na działalnościach [zł]</t>
  </si>
  <si>
    <t>Razem przychód z opłat abonamentowych [zł]</t>
  </si>
  <si>
    <t>Czechowice</t>
  </si>
  <si>
    <t>Stawka opłaty [zł/m-c]</t>
  </si>
  <si>
    <t>Ilość m-cy</t>
  </si>
  <si>
    <t>Przychód roczny [zł]</t>
  </si>
  <si>
    <t>Stawka opłaty [zł/rok]</t>
  </si>
  <si>
    <t>Ilość rozliczeń w roku</t>
  </si>
  <si>
    <t>woda + ścieki</t>
  </si>
  <si>
    <t xml:space="preserve">Razem przychód </t>
  </si>
  <si>
    <t>gosp. domowe w tym:</t>
  </si>
  <si>
    <t>1. Główne, w tym:</t>
  </si>
  <si>
    <t>główne - małe zapotrzebowanie (wodom. o średnicy do 20 mm)</t>
  </si>
  <si>
    <t>główne - średnie zapotrzebowanie (wodom. o średnicy od 25 mm do 40 mm)</t>
  </si>
  <si>
    <t>główne - duże zapotrzebowanie (wodom. o średnicy 50 mm i większej)</t>
  </si>
  <si>
    <t>2. Ryczałty</t>
  </si>
  <si>
    <t>3. Urządzenia pomiarowe i wodomierze na ujęciach własnych</t>
  </si>
  <si>
    <t>4. Podliczniki</t>
  </si>
  <si>
    <t>gosp. domowe w podziale na rozliczanie:</t>
  </si>
  <si>
    <t>pozost. odb. w tym:</t>
  </si>
  <si>
    <t>pozost. odb. w podziale na rozliczanie:</t>
  </si>
  <si>
    <t xml:space="preserve">Razem </t>
  </si>
  <si>
    <t>główne - małe i rycz.</t>
  </si>
  <si>
    <t>główne i ryczałty i urzadz. pomiar i własne</t>
  </si>
  <si>
    <t>co 1 m-c</t>
  </si>
  <si>
    <t>główne - średnie</t>
  </si>
  <si>
    <t>co 2 m-ce</t>
  </si>
  <si>
    <t>główne - duże</t>
  </si>
  <si>
    <t>co 3 m-ce</t>
  </si>
  <si>
    <t>podliczniki</t>
  </si>
  <si>
    <t>razem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</si>
</sst>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#,##0.0"/>
    <numFmt numFmtId="169" formatCode="0.0"/>
    <numFmt numFmtId="170" formatCode="_-* #,##0.0\ _z_ł_-;\-* #,##0.0\ _z_ł_-;_-* &quot;-&quot;?\ _z_ł_-;_-@_-"/>
    <numFmt numFmtId="171" formatCode="0.0,,,,,,,,,,,,,"/>
    <numFmt numFmtId="172" formatCode="0.00&quot;                       &quot;"/>
    <numFmt numFmtId="173" formatCode="0.0&quot;                  &quot;"/>
    <numFmt numFmtId="174" formatCode="0.0&quot;                &quot;"/>
    <numFmt numFmtId="175" formatCode="0.0&quot;                    &quot;"/>
    <numFmt numFmtId="176" formatCode="#,##0&quot;  &quot;"/>
    <numFmt numFmtId="177" formatCode="#,##0&quot; &quot;"/>
    <numFmt numFmtId="178" formatCode="0.0%&quot; &quot;"/>
    <numFmt numFmtId="179" formatCode="#,##0.00&quot; &quot;"/>
    <numFmt numFmtId="180" formatCode="#,##0.00&quot;  &quot;"/>
    <numFmt numFmtId="181" formatCode="0.0%&quot;  &quot;"/>
    <numFmt numFmtId="182" formatCode="#,##0.0&quot;  &quot;"/>
    <numFmt numFmtId="183" formatCode="0.0&quot;                 &quot;"/>
    <numFmt numFmtId="184" formatCode="0.0000"/>
    <numFmt numFmtId="185" formatCode="#,##0.000&quot; &quot;"/>
    <numFmt numFmtId="186" formatCode="#,##0.000&quot;  &quot;"/>
    <numFmt numFmtId="187" formatCode="0%&quot;  &quot;"/>
    <numFmt numFmtId="188" formatCode="#,##0.0&quot; &quot;"/>
    <numFmt numFmtId="189" formatCode="#,##0.0000&quot; &quot;"/>
    <numFmt numFmtId="190" formatCode="0.0%&quot;   &quot;"/>
    <numFmt numFmtId="191" formatCode="0%&quot;   &quot;"/>
    <numFmt numFmtId="192" formatCode="0.00000"/>
    <numFmt numFmtId="193" formatCode="0.000"/>
    <numFmt numFmtId="194" formatCode="0.00%&quot;  &quot;"/>
    <numFmt numFmtId="195" formatCode="0.000000"/>
    <numFmt numFmtId="196" formatCode="0.0000000"/>
    <numFmt numFmtId="197" formatCode="#,##0.000"/>
    <numFmt numFmtId="198" formatCode="0.000%"/>
    <numFmt numFmtId="199" formatCode="0.00&quot;                 &quot;"/>
    <numFmt numFmtId="200" formatCode="#,##0.00_-;#,##0.00\-;&quot; &quot;"/>
  </numFmts>
  <fonts count="55">
    <font>
      <sz val="10"/>
      <name val="Arial"/>
      <family val="0"/>
    </font>
    <font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u val="single"/>
      <sz val="10"/>
      <color indexed="36"/>
      <name val="Arial"/>
      <family val="0"/>
    </font>
    <font>
      <i/>
      <sz val="10"/>
      <name val="Times New Roman CE"/>
      <family val="1"/>
    </font>
    <font>
      <sz val="10"/>
      <color indexed="9"/>
      <name val="Times New Roman CE"/>
      <family val="1"/>
    </font>
    <font>
      <sz val="8"/>
      <name val="Times New Roman CE"/>
      <family val="1"/>
    </font>
    <font>
      <u val="single"/>
      <sz val="10"/>
      <name val="Times New Roman CE"/>
      <family val="1"/>
    </font>
    <font>
      <b/>
      <u val="double"/>
      <sz val="12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u val="double"/>
      <sz val="11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8"/>
      <name val="Arial CE"/>
      <family val="2"/>
    </font>
    <font>
      <sz val="9"/>
      <name val="Arial"/>
      <family val="0"/>
    </font>
    <font>
      <sz val="8"/>
      <name val="Arial"/>
      <family val="2"/>
    </font>
    <font>
      <u val="single"/>
      <sz val="8"/>
      <name val="Times New Roman CE"/>
      <family val="1"/>
    </font>
    <font>
      <b/>
      <i/>
      <sz val="10"/>
      <name val="Times New Roman CE"/>
      <family val="1"/>
    </font>
    <font>
      <b/>
      <u val="single"/>
      <sz val="10"/>
      <name val="Times New Roman CE"/>
      <family val="1"/>
    </font>
    <font>
      <sz val="10"/>
      <name val="Arial CE"/>
      <family val="0"/>
    </font>
    <font>
      <vertAlign val="superscript"/>
      <sz val="9"/>
      <name val="Times New Roman CE"/>
      <family val="1"/>
    </font>
    <font>
      <b/>
      <sz val="10"/>
      <name val="Arial"/>
      <family val="0"/>
    </font>
    <font>
      <vertAlign val="superscript"/>
      <sz val="8"/>
      <name val="Arial CE"/>
      <family val="2"/>
    </font>
    <font>
      <b/>
      <sz val="9"/>
      <name val="Arial"/>
      <family val="2"/>
    </font>
    <font>
      <vertAlign val="superscript"/>
      <sz val="9"/>
      <name val="Arial CE"/>
      <family val="2"/>
    </font>
    <font>
      <sz val="9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2"/>
      <name val="Arial Black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2"/>
      <name val="Arial Black"/>
      <family val="2"/>
    </font>
    <font>
      <sz val="8"/>
      <name val="Arial Black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vertAlign val="superscript"/>
      <sz val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0"/>
    </font>
    <font>
      <u val="single"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7"/>
      <name val="Arial"/>
      <family val="2"/>
    </font>
    <font>
      <sz val="8"/>
      <color indexed="4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92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hair"/>
      <right style="hair"/>
      <top style="thin"/>
      <bottom style="hair"/>
    </border>
    <border>
      <left style="medium"/>
      <right style="medium"/>
      <top style="thin"/>
      <bottom style="hair"/>
    </border>
    <border>
      <left style="medium"/>
      <right style="double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uble"/>
      <right style="double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 style="double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uble"/>
      <right style="double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double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double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9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1170">
    <xf numFmtId="0" fontId="0" fillId="0" borderId="0" xfId="0" applyNumberFormat="1" applyFont="1" applyFill="1" applyBorder="1" applyAlignment="1" applyProtection="1">
      <alignment vertical="top"/>
      <protection/>
    </xf>
    <xf numFmtId="167" fontId="1" fillId="2" borderId="1" xfId="0" applyNumberFormat="1" applyFont="1" applyFill="1" applyBorder="1" applyAlignment="1" applyProtection="1">
      <alignment horizontal="right"/>
      <protection/>
    </xf>
    <xf numFmtId="167" fontId="1" fillId="2" borderId="2" xfId="0" applyNumberFormat="1" applyFont="1" applyFill="1" applyBorder="1" applyAlignment="1" applyProtection="1">
      <alignment horizontal="right"/>
      <protection/>
    </xf>
    <xf numFmtId="176" fontId="3" fillId="2" borderId="3" xfId="0" applyNumberFormat="1" applyFont="1" applyFill="1" applyBorder="1" applyAlignment="1" applyProtection="1">
      <alignment horizontal="right"/>
      <protection/>
    </xf>
    <xf numFmtId="178" fontId="1" fillId="2" borderId="4" xfId="0" applyNumberFormat="1" applyFont="1" applyFill="1" applyBorder="1" applyAlignment="1" applyProtection="1">
      <alignment horizontal="right"/>
      <protection/>
    </xf>
    <xf numFmtId="178" fontId="1" fillId="2" borderId="2" xfId="0" applyNumberFormat="1" applyFont="1" applyFill="1" applyBorder="1" applyAlignment="1" applyProtection="1">
      <alignment horizontal="right"/>
      <protection/>
    </xf>
    <xf numFmtId="178" fontId="1" fillId="2" borderId="5" xfId="0" applyNumberFormat="1" applyFont="1" applyFill="1" applyBorder="1" applyAlignment="1" applyProtection="1">
      <alignment horizontal="right"/>
      <protection/>
    </xf>
    <xf numFmtId="177" fontId="1" fillId="2" borderId="1" xfId="0" applyNumberFormat="1" applyFont="1" applyFill="1" applyBorder="1" applyAlignment="1" applyProtection="1">
      <alignment horizontal="right"/>
      <protection/>
    </xf>
    <xf numFmtId="178" fontId="1" fillId="2" borderId="6" xfId="0" applyNumberFormat="1" applyFont="1" applyFill="1" applyBorder="1" applyAlignment="1" applyProtection="1">
      <alignment horizontal="right"/>
      <protection/>
    </xf>
    <xf numFmtId="177" fontId="1" fillId="2" borderId="7" xfId="0" applyNumberFormat="1" applyFont="1" applyFill="1" applyBorder="1" applyAlignment="1" applyProtection="1">
      <alignment horizontal="right"/>
      <protection/>
    </xf>
    <xf numFmtId="176" fontId="1" fillId="2" borderId="6" xfId="0" applyNumberFormat="1" applyFont="1" applyFill="1" applyBorder="1" applyAlignment="1" applyProtection="1">
      <alignment horizontal="right"/>
      <protection/>
    </xf>
    <xf numFmtId="181" fontId="1" fillId="2" borderId="8" xfId="0" applyNumberFormat="1" applyFont="1" applyFill="1" applyBorder="1" applyAlignment="1" applyProtection="1">
      <alignment horizontal="right"/>
      <protection/>
    </xf>
    <xf numFmtId="181" fontId="1" fillId="2" borderId="1" xfId="0" applyNumberFormat="1" applyFont="1" applyFill="1" applyBorder="1" applyAlignment="1" applyProtection="1">
      <alignment horizontal="right"/>
      <protection/>
    </xf>
    <xf numFmtId="181" fontId="1" fillId="2" borderId="2" xfId="0" applyNumberFormat="1" applyFont="1" applyFill="1" applyBorder="1" applyAlignment="1" applyProtection="1">
      <alignment horizontal="right"/>
      <protection/>
    </xf>
    <xf numFmtId="176" fontId="1" fillId="2" borderId="9" xfId="0" applyNumberFormat="1" applyFont="1" applyFill="1" applyBorder="1" applyAlignment="1" applyProtection="1">
      <alignment horizontal="right"/>
      <protection/>
    </xf>
    <xf numFmtId="181" fontId="1" fillId="2" borderId="4" xfId="0" applyNumberFormat="1" applyFont="1" applyFill="1" applyBorder="1" applyAlignment="1" applyProtection="1">
      <alignment horizontal="right"/>
      <protection/>
    </xf>
    <xf numFmtId="176" fontId="3" fillId="2" borderId="10" xfId="0" applyNumberFormat="1" applyFont="1" applyFill="1" applyBorder="1" applyAlignment="1" applyProtection="1">
      <alignment horizontal="right"/>
      <protection/>
    </xf>
    <xf numFmtId="176" fontId="3" fillId="2" borderId="11" xfId="0" applyNumberFormat="1" applyFont="1" applyFill="1" applyBorder="1" applyAlignment="1" applyProtection="1">
      <alignment horizontal="right"/>
      <protection/>
    </xf>
    <xf numFmtId="176" fontId="1" fillId="2" borderId="1" xfId="0" applyNumberFormat="1" applyFont="1" applyFill="1" applyBorder="1" applyAlignment="1" applyProtection="1">
      <alignment horizontal="right"/>
      <protection/>
    </xf>
    <xf numFmtId="176" fontId="1" fillId="3" borderId="5" xfId="0" applyNumberFormat="1" applyFont="1" applyFill="1" applyBorder="1" applyAlignment="1" applyProtection="1">
      <alignment horizontal="right"/>
      <protection/>
    </xf>
    <xf numFmtId="177" fontId="1" fillId="2" borderId="12" xfId="0" applyNumberFormat="1" applyFont="1" applyFill="1" applyBorder="1" applyAlignment="1" applyProtection="1">
      <alignment horizontal="right"/>
      <protection/>
    </xf>
    <xf numFmtId="177" fontId="1" fillId="3" borderId="1" xfId="0" applyNumberFormat="1" applyFont="1" applyFill="1" applyBorder="1" applyAlignment="1" applyProtection="1">
      <alignment horizontal="right"/>
      <protection/>
    </xf>
    <xf numFmtId="177" fontId="1" fillId="2" borderId="8" xfId="0" applyNumberFormat="1" applyFont="1" applyFill="1" applyBorder="1" applyAlignment="1" applyProtection="1">
      <alignment horizontal="right"/>
      <protection/>
    </xf>
    <xf numFmtId="177" fontId="1" fillId="2" borderId="13" xfId="0" applyNumberFormat="1" applyFont="1" applyFill="1" applyBorder="1" applyAlignment="1" applyProtection="1">
      <alignment horizontal="right"/>
      <protection/>
    </xf>
    <xf numFmtId="177" fontId="3" fillId="3" borderId="9" xfId="0" applyNumberFormat="1" applyFont="1" applyFill="1" applyBorder="1" applyAlignment="1" applyProtection="1">
      <alignment horizontal="right"/>
      <protection/>
    </xf>
    <xf numFmtId="176" fontId="1" fillId="3" borderId="13" xfId="0" applyNumberFormat="1" applyFont="1" applyFill="1" applyBorder="1" applyAlignment="1" applyProtection="1">
      <alignment horizontal="right"/>
      <protection/>
    </xf>
    <xf numFmtId="180" fontId="1" fillId="3" borderId="5" xfId="0" applyNumberFormat="1" applyFont="1" applyFill="1" applyBorder="1" applyAlignment="1" applyProtection="1">
      <alignment horizontal="right"/>
      <protection/>
    </xf>
    <xf numFmtId="179" fontId="1" fillId="3" borderId="8" xfId="0" applyNumberFormat="1" applyFont="1" applyFill="1" applyBorder="1" applyAlignment="1" applyProtection="1">
      <alignment horizontal="right"/>
      <protection/>
    </xf>
    <xf numFmtId="177" fontId="3" fillId="2" borderId="14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3" fillId="0" borderId="15" xfId="0" applyNumberFormat="1" applyFont="1" applyFill="1" applyBorder="1" applyAlignment="1" applyProtection="1">
      <alignment horizontal="center" vertical="top"/>
      <protection locked="0"/>
    </xf>
    <xf numFmtId="0" fontId="3" fillId="0" borderId="12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16" xfId="0" applyNumberFormat="1" applyFont="1" applyFill="1" applyBorder="1" applyAlignment="1" applyProtection="1">
      <alignment horizontal="center" vertical="top"/>
      <protection locked="0"/>
    </xf>
    <xf numFmtId="0" fontId="3" fillId="0" borderId="8" xfId="0" applyNumberFormat="1" applyFont="1" applyFill="1" applyBorder="1" applyAlignment="1" applyProtection="1">
      <alignment horizontal="center" vertical="top"/>
      <protection locked="0"/>
    </xf>
    <xf numFmtId="0" fontId="3" fillId="0" borderId="17" xfId="0" applyNumberFormat="1" applyFont="1" applyFill="1" applyBorder="1" applyAlignment="1" applyProtection="1">
      <alignment horizontal="center" vertical="top"/>
      <protection locked="0"/>
    </xf>
    <xf numFmtId="0" fontId="3" fillId="0" borderId="18" xfId="0" applyNumberFormat="1" applyFont="1" applyFill="1" applyBorder="1" applyAlignment="1" applyProtection="1">
      <alignment horizontal="center" vertical="top"/>
      <protection locked="0"/>
    </xf>
    <xf numFmtId="0" fontId="3" fillId="0" borderId="19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NumberFormat="1" applyFont="1" applyFill="1" applyBorder="1" applyAlignment="1" applyProtection="1">
      <alignment horizontal="center" vertical="top"/>
      <protection locked="0"/>
    </xf>
    <xf numFmtId="0" fontId="1" fillId="0" borderId="8" xfId="0" applyNumberFormat="1" applyFont="1" applyFill="1" applyBorder="1" applyAlignment="1" applyProtection="1" quotePrefix="1">
      <alignment horizontal="left" vertical="top" wrapText="1"/>
      <protection locked="0"/>
    </xf>
    <xf numFmtId="179" fontId="1" fillId="0" borderId="8" xfId="0" applyNumberFormat="1" applyFont="1" applyFill="1" applyBorder="1" applyAlignment="1" applyProtection="1">
      <alignment horizontal="right"/>
      <protection locked="0"/>
    </xf>
    <xf numFmtId="0" fontId="1" fillId="0" borderId="20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NumberFormat="1" applyFont="1" applyFill="1" applyBorder="1" applyAlignment="1" applyProtection="1" quotePrefix="1">
      <alignment horizontal="left" vertical="top" wrapText="1"/>
      <protection locked="0"/>
    </xf>
    <xf numFmtId="179" fontId="1" fillId="0" borderId="4" xfId="0" applyNumberFormat="1" applyFont="1" applyFill="1" applyBorder="1" applyAlignment="1" applyProtection="1">
      <alignment horizontal="right"/>
      <protection locked="0"/>
    </xf>
    <xf numFmtId="176" fontId="3" fillId="2" borderId="21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vertical="top" shrinkToFit="1"/>
      <protection locked="0"/>
    </xf>
    <xf numFmtId="180" fontId="1" fillId="2" borderId="13" xfId="0" applyNumberFormat="1" applyFont="1" applyFill="1" applyBorder="1" applyAlignment="1" applyProtection="1">
      <alignment horizontal="right"/>
      <protection/>
    </xf>
    <xf numFmtId="180" fontId="1" fillId="2" borderId="6" xfId="0" applyNumberFormat="1" applyFont="1" applyFill="1" applyBorder="1" applyAlignment="1" applyProtection="1">
      <alignment horizontal="right"/>
      <protection/>
    </xf>
    <xf numFmtId="0" fontId="1" fillId="0" borderId="15" xfId="0" applyNumberFormat="1" applyFont="1" applyFill="1" applyBorder="1" applyAlignment="1" applyProtection="1">
      <alignment horizontal="center" vertical="top"/>
      <protection locked="0"/>
    </xf>
    <xf numFmtId="0" fontId="3" fillId="0" borderId="22" xfId="0" applyNumberFormat="1" applyFont="1" applyFill="1" applyBorder="1" applyAlignment="1" applyProtection="1">
      <alignment horizontal="center" vertical="top"/>
      <protection locked="0"/>
    </xf>
    <xf numFmtId="0" fontId="3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4" xfId="0" applyNumberFormat="1" applyFont="1" applyFill="1" applyBorder="1" applyAlignment="1" applyProtection="1">
      <alignment horizontal="center" vertical="top"/>
      <protection locked="0"/>
    </xf>
    <xf numFmtId="0" fontId="3" fillId="0" borderId="18" xfId="0" applyNumberFormat="1" applyFont="1" applyFill="1" applyBorder="1" applyAlignment="1" applyProtection="1">
      <alignment horizontal="left" vertical="top"/>
      <protection locked="0"/>
    </xf>
    <xf numFmtId="0" fontId="1" fillId="0" borderId="5" xfId="0" applyNumberFormat="1" applyFont="1" applyFill="1" applyBorder="1" applyAlignment="1" applyProtection="1">
      <alignment horizontal="left" vertical="top"/>
      <protection locked="0"/>
    </xf>
    <xf numFmtId="0" fontId="4" fillId="0" borderId="13" xfId="0" applyNumberFormat="1" applyFont="1" applyFill="1" applyBorder="1" applyAlignment="1" applyProtection="1">
      <alignment vertical="top" wrapText="1"/>
      <protection locked="0"/>
    </xf>
    <xf numFmtId="176" fontId="1" fillId="0" borderId="13" xfId="0" applyNumberFormat="1" applyFont="1" applyFill="1" applyBorder="1" applyAlignment="1" applyProtection="1">
      <alignment horizontal="right"/>
      <protection locked="0"/>
    </xf>
    <xf numFmtId="0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13" xfId="0" applyNumberFormat="1" applyFont="1" applyFill="1" applyBorder="1" applyAlignment="1" applyProtection="1">
      <alignment horizontal="left" vertical="top"/>
      <protection locked="0"/>
    </xf>
    <xf numFmtId="4" fontId="1" fillId="0" borderId="0" xfId="0" applyNumberFormat="1" applyFont="1" applyFill="1" applyBorder="1" applyAlignment="1" applyProtection="1">
      <alignment vertical="top"/>
      <protection locked="0"/>
    </xf>
    <xf numFmtId="4" fontId="3" fillId="0" borderId="0" xfId="0" applyNumberFormat="1" applyFont="1" applyFill="1" applyBorder="1" applyAlignment="1" applyProtection="1">
      <alignment vertical="top"/>
      <protection locked="0"/>
    </xf>
    <xf numFmtId="0" fontId="1" fillId="0" borderId="12" xfId="0" applyNumberFormat="1" applyFont="1" applyFill="1" applyBorder="1" applyAlignment="1" applyProtection="1">
      <alignment horizontal="left" vertical="top" wrapText="1"/>
      <protection locked="0"/>
    </xf>
    <xf numFmtId="0" fontId="1" fillId="0" borderId="4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49" fontId="8" fillId="0" borderId="0" xfId="0" applyNumberFormat="1" applyFont="1" applyFill="1" applyBorder="1" applyAlignment="1" applyProtection="1">
      <alignment vertical="top" wrapText="1"/>
      <protection locked="0"/>
    </xf>
    <xf numFmtId="49" fontId="3" fillId="0" borderId="8" xfId="0" applyNumberFormat="1" applyFont="1" applyFill="1" applyBorder="1" applyAlignment="1" applyProtection="1">
      <alignment horizontal="center" vertical="top" wrapText="1"/>
      <protection locked="0"/>
    </xf>
    <xf numFmtId="0" fontId="3" fillId="0" borderId="8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2" xfId="0" applyNumberFormat="1" applyFont="1" applyBorder="1" applyAlignment="1" applyProtection="1">
      <alignment horizontal="left" wrapText="1"/>
      <protection locked="0"/>
    </xf>
    <xf numFmtId="49" fontId="1" fillId="0" borderId="12" xfId="0" applyNumberFormat="1" applyFont="1" applyFill="1" applyBorder="1" applyAlignment="1" applyProtection="1">
      <alignment horizontal="left" vertical="top" indent="1"/>
      <protection locked="0"/>
    </xf>
    <xf numFmtId="49" fontId="1" fillId="0" borderId="8" xfId="0" applyNumberFormat="1" applyFont="1" applyBorder="1" applyAlignment="1" applyProtection="1">
      <alignment horizontal="left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indent="1"/>
      <protection locked="0"/>
    </xf>
    <xf numFmtId="177" fontId="1" fillId="0" borderId="8" xfId="0" applyNumberFormat="1" applyFont="1" applyFill="1" applyBorder="1" applyAlignment="1" applyProtection="1">
      <alignment horizontal="right"/>
      <protection locked="0"/>
    </xf>
    <xf numFmtId="177" fontId="1" fillId="0" borderId="1" xfId="0" applyNumberFormat="1" applyFont="1" applyFill="1" applyBorder="1" applyAlignment="1" applyProtection="1">
      <alignment horizontal="right"/>
      <protection locked="0"/>
    </xf>
    <xf numFmtId="49" fontId="1" fillId="0" borderId="8" xfId="0" applyNumberFormat="1" applyFont="1" applyBorder="1" applyAlignment="1" applyProtection="1">
      <alignment horizontal="left" inden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indent="1"/>
      <protection locked="0"/>
    </xf>
    <xf numFmtId="0" fontId="3" fillId="0" borderId="20" xfId="0" applyNumberFormat="1" applyFont="1" applyFill="1" applyBorder="1" applyAlignment="1" applyProtection="1">
      <alignment horizontal="center" vertical="top"/>
      <protection locked="0"/>
    </xf>
    <xf numFmtId="0" fontId="1" fillId="0" borderId="8" xfId="0" applyNumberFormat="1" applyFont="1" applyFill="1" applyBorder="1" applyAlignment="1" applyProtection="1">
      <alignment horizontal="center" vertical="top" wrapText="1"/>
      <protection locked="0"/>
    </xf>
    <xf numFmtId="0" fontId="1" fillId="0" borderId="5" xfId="0" applyNumberFormat="1" applyFont="1" applyFill="1" applyBorder="1" applyAlignment="1" applyProtection="1">
      <alignment horizontal="left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NumberFormat="1" applyFont="1" applyFill="1" applyBorder="1" applyAlignment="1" applyProtection="1">
      <alignment horizontal="center" wrapText="1"/>
      <protection locked="0"/>
    </xf>
    <xf numFmtId="177" fontId="1" fillId="0" borderId="3" xfId="0" applyNumberFormat="1" applyFont="1" applyFill="1" applyBorder="1" applyAlignment="1" applyProtection="1">
      <alignment horizontal="right"/>
      <protection locked="0"/>
    </xf>
    <xf numFmtId="0" fontId="2" fillId="0" borderId="5" xfId="0" applyNumberFormat="1" applyFont="1" applyFill="1" applyBorder="1" applyAlignment="1" applyProtection="1">
      <alignment horizont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top" wrapText="1"/>
      <protection locked="0"/>
    </xf>
    <xf numFmtId="0" fontId="2" fillId="0" borderId="4" xfId="0" applyNumberFormat="1" applyFont="1" applyFill="1" applyBorder="1" applyAlignment="1" applyProtection="1">
      <alignment horizont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top"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4" fontId="3" fillId="0" borderId="19" xfId="0" applyNumberFormat="1" applyFont="1" applyFill="1" applyBorder="1" applyAlignment="1" applyProtection="1">
      <alignment horizontal="right"/>
      <protection locked="0"/>
    </xf>
    <xf numFmtId="0" fontId="1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2" xfId="0" applyNumberFormat="1" applyFont="1" applyFill="1" applyBorder="1" applyAlignment="1" applyProtection="1">
      <alignment horizontal="center" vertical="top"/>
      <protection locked="0"/>
    </xf>
    <xf numFmtId="0" fontId="1" fillId="0" borderId="25" xfId="0" applyNumberFormat="1" applyFont="1" applyFill="1" applyBorder="1" applyAlignment="1" applyProtection="1">
      <alignment horizontal="left" vertical="top"/>
      <protection locked="0"/>
    </xf>
    <xf numFmtId="180" fontId="1" fillId="4" borderId="9" xfId="0" applyNumberFormat="1" applyFont="1" applyFill="1" applyBorder="1" applyAlignment="1" applyProtection="1">
      <alignment horizontal="right"/>
      <protection locked="0"/>
    </xf>
    <xf numFmtId="0" fontId="1" fillId="0" borderId="3" xfId="0" applyNumberFormat="1" applyFont="1" applyFill="1" applyBorder="1" applyAlignment="1" applyProtection="1">
      <alignment horizontal="left" vertical="top"/>
      <protection locked="0"/>
    </xf>
    <xf numFmtId="4" fontId="1" fillId="0" borderId="5" xfId="0" applyNumberFormat="1" applyFont="1" applyFill="1" applyBorder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/>
      <protection locked="0"/>
    </xf>
    <xf numFmtId="176" fontId="3" fillId="2" borderId="7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176" fontId="1" fillId="0" borderId="3" xfId="0" applyNumberFormat="1" applyFont="1" applyFill="1" applyBorder="1" applyAlignment="1" applyProtection="1">
      <alignment horizontal="right"/>
      <protection locked="0"/>
    </xf>
    <xf numFmtId="176" fontId="1" fillId="0" borderId="8" xfId="0" applyNumberFormat="1" applyFont="1" applyFill="1" applyBorder="1" applyAlignment="1" applyProtection="1">
      <alignment horizontal="right"/>
      <protection locked="0"/>
    </xf>
    <xf numFmtId="0" fontId="3" fillId="0" borderId="26" xfId="0" applyNumberFormat="1" applyFont="1" applyFill="1" applyBorder="1" applyAlignment="1" applyProtection="1">
      <alignment horizontal="center" vertical="top"/>
      <protection locked="0"/>
    </xf>
    <xf numFmtId="0" fontId="1" fillId="0" borderId="27" xfId="0" applyNumberFormat="1" applyFont="1" applyFill="1" applyBorder="1" applyAlignment="1" applyProtection="1">
      <alignment vertical="top"/>
      <protection locked="0"/>
    </xf>
    <xf numFmtId="0" fontId="1" fillId="0" borderId="28" xfId="0" applyNumberFormat="1" applyFont="1" applyFill="1" applyBorder="1" applyAlignment="1" applyProtection="1">
      <alignment horizontal="center" vertical="top"/>
      <protection locked="0"/>
    </xf>
    <xf numFmtId="176" fontId="1" fillId="0" borderId="22" xfId="0" applyNumberFormat="1" applyFont="1" applyFill="1" applyBorder="1" applyAlignment="1" applyProtection="1">
      <alignment horizontal="right"/>
      <protection locked="0"/>
    </xf>
    <xf numFmtId="176" fontId="1" fillId="4" borderId="9" xfId="0" applyNumberFormat="1" applyFont="1" applyFill="1" applyBorder="1" applyAlignment="1" applyProtection="1">
      <alignment horizontal="right"/>
      <protection locked="0"/>
    </xf>
    <xf numFmtId="176" fontId="1" fillId="4" borderId="1" xfId="0" applyNumberFormat="1" applyFont="1" applyFill="1" applyBorder="1" applyAlignment="1" applyProtection="1">
      <alignment horizontal="right"/>
      <protection locked="0"/>
    </xf>
    <xf numFmtId="0" fontId="1" fillId="4" borderId="13" xfId="0" applyNumberFormat="1" applyFont="1" applyFill="1" applyBorder="1" applyAlignment="1" applyProtection="1">
      <alignment vertical="top"/>
      <protection locked="0"/>
    </xf>
    <xf numFmtId="0" fontId="1" fillId="0" borderId="29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15" xfId="0" applyNumberFormat="1" applyFont="1" applyFill="1" applyBorder="1" applyAlignment="1" applyProtection="1">
      <alignment vertical="top"/>
      <protection locked="0"/>
    </xf>
    <xf numFmtId="0" fontId="11" fillId="0" borderId="28" xfId="0" applyNumberFormat="1" applyFont="1" applyFill="1" applyBorder="1" applyAlignment="1" applyProtection="1">
      <alignment vertical="top" shrinkToFit="1"/>
      <protection locked="0"/>
    </xf>
    <xf numFmtId="176" fontId="3" fillId="2" borderId="1" xfId="0" applyNumberFormat="1" applyFont="1" applyFill="1" applyBorder="1" applyAlignment="1" applyProtection="1">
      <alignment horizontal="right"/>
      <protection/>
    </xf>
    <xf numFmtId="0" fontId="1" fillId="0" borderId="8" xfId="0" applyNumberFormat="1" applyFont="1" applyFill="1" applyBorder="1" applyAlignment="1" applyProtection="1">
      <alignment horizontal="left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top"/>
      <protection locked="0"/>
    </xf>
    <xf numFmtId="4" fontId="3" fillId="0" borderId="30" xfId="0" applyNumberFormat="1" applyFont="1" applyFill="1" applyBorder="1" applyAlignment="1" applyProtection="1">
      <alignment horizontal="right"/>
      <protection locked="0"/>
    </xf>
    <xf numFmtId="180" fontId="3" fillId="2" borderId="3" xfId="0" applyNumberFormat="1" applyFont="1" applyFill="1" applyBorder="1" applyAlignment="1" applyProtection="1">
      <alignment horizontal="right"/>
      <protection/>
    </xf>
    <xf numFmtId="0" fontId="1" fillId="0" borderId="8" xfId="0" applyNumberFormat="1" applyFont="1" applyFill="1" applyBorder="1" applyAlignment="1" applyProtection="1">
      <alignment horizontal="left" vertical="top"/>
      <protection locked="0"/>
    </xf>
    <xf numFmtId="49" fontId="1" fillId="0" borderId="13" xfId="0" applyNumberFormat="1" applyFont="1" applyFill="1" applyBorder="1" applyAlignment="1" applyProtection="1">
      <alignment horizontal="left" wrapText="1"/>
      <protection locked="0"/>
    </xf>
    <xf numFmtId="176" fontId="1" fillId="2" borderId="7" xfId="0" applyNumberFormat="1" applyFont="1" applyFill="1" applyBorder="1" applyAlignment="1" applyProtection="1">
      <alignment horizontal="right"/>
      <protection/>
    </xf>
    <xf numFmtId="0" fontId="1" fillId="0" borderId="28" xfId="0" applyNumberFormat="1" applyFont="1" applyFill="1" applyBorder="1" applyAlignment="1" applyProtection="1">
      <alignment vertical="top"/>
      <protection locked="0"/>
    </xf>
    <xf numFmtId="0" fontId="1" fillId="0" borderId="13" xfId="0" applyNumberFormat="1" applyFont="1" applyFill="1" applyBorder="1" applyAlignment="1" applyProtection="1">
      <alignment horizontal="left" wrapText="1"/>
      <protection locked="0"/>
    </xf>
    <xf numFmtId="176" fontId="1" fillId="2" borderId="31" xfId="0" applyNumberFormat="1" applyFont="1" applyFill="1" applyBorder="1" applyAlignment="1" applyProtection="1">
      <alignment horizontal="right"/>
      <protection/>
    </xf>
    <xf numFmtId="176" fontId="1" fillId="2" borderId="8" xfId="0" applyNumberFormat="1" applyFont="1" applyFill="1" applyBorder="1" applyAlignment="1" applyProtection="1">
      <alignment horizontal="right"/>
      <protection/>
    </xf>
    <xf numFmtId="176" fontId="1" fillId="2" borderId="5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176" fontId="1" fillId="2" borderId="10" xfId="0" applyNumberFormat="1" applyFont="1" applyFill="1" applyBorder="1" applyAlignment="1" applyProtection="1">
      <alignment horizontal="right"/>
      <protection/>
    </xf>
    <xf numFmtId="176" fontId="1" fillId="0" borderId="0" xfId="0" applyNumberFormat="1" applyFont="1" applyFill="1" applyBorder="1" applyAlignment="1" applyProtection="1">
      <alignment vertical="top"/>
      <protection locked="0"/>
    </xf>
    <xf numFmtId="176" fontId="1" fillId="2" borderId="13" xfId="0" applyNumberFormat="1" applyFont="1" applyFill="1" applyBorder="1" applyAlignment="1" applyProtection="1">
      <alignment horizontal="right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 locked="0"/>
    </xf>
    <xf numFmtId="176" fontId="1" fillId="3" borderId="18" xfId="0" applyNumberFormat="1" applyFont="1" applyFill="1" applyBorder="1" applyAlignment="1" applyProtection="1">
      <alignment horizontal="right"/>
      <protection/>
    </xf>
    <xf numFmtId="176" fontId="1" fillId="3" borderId="19" xfId="0" applyNumberFormat="1" applyFont="1" applyFill="1" applyBorder="1" applyAlignment="1" applyProtection="1">
      <alignment horizontal="right"/>
      <protection/>
    </xf>
    <xf numFmtId="176" fontId="1" fillId="3" borderId="9" xfId="0" applyNumberFormat="1" applyFont="1" applyFill="1" applyBorder="1" applyAlignment="1" applyProtection="1">
      <alignment horizontal="right"/>
      <protection/>
    </xf>
    <xf numFmtId="196" fontId="1" fillId="0" borderId="0" xfId="0" applyNumberFormat="1" applyFont="1" applyFill="1" applyBorder="1" applyAlignment="1" applyProtection="1">
      <alignment vertical="top"/>
      <protection locked="0"/>
    </xf>
    <xf numFmtId="176" fontId="1" fillId="4" borderId="32" xfId="0" applyNumberFormat="1" applyFont="1" applyFill="1" applyBorder="1" applyAlignment="1" applyProtection="1">
      <alignment horizontal="right"/>
      <protection locked="0"/>
    </xf>
    <xf numFmtId="176" fontId="1" fillId="4" borderId="5" xfId="0" applyNumberFormat="1" applyFont="1" applyFill="1" applyBorder="1" applyAlignment="1" applyProtection="1">
      <alignment horizontal="right"/>
      <protection locked="0"/>
    </xf>
    <xf numFmtId="176" fontId="1" fillId="0" borderId="33" xfId="0" applyNumberFormat="1" applyFont="1" applyFill="1" applyBorder="1" applyAlignment="1" applyProtection="1">
      <alignment horizontal="right"/>
      <protection locked="0"/>
    </xf>
    <xf numFmtId="187" fontId="1" fillId="0" borderId="31" xfId="0" applyNumberFormat="1" applyFont="1" applyFill="1" applyBorder="1" applyAlignment="1" applyProtection="1">
      <alignment horizontal="right"/>
      <protection locked="0"/>
    </xf>
    <xf numFmtId="180" fontId="3" fillId="2" borderId="3" xfId="0" applyNumberFormat="1" applyFont="1" applyFill="1" applyBorder="1" applyAlignment="1" applyProtection="1">
      <alignment horizontal="right"/>
      <protection locked="0"/>
    </xf>
    <xf numFmtId="180" fontId="3" fillId="4" borderId="7" xfId="0" applyNumberFormat="1" applyFont="1" applyFill="1" applyBorder="1" applyAlignment="1" applyProtection="1">
      <alignment horizontal="right"/>
      <protection locked="0"/>
    </xf>
    <xf numFmtId="176" fontId="3" fillId="0" borderId="6" xfId="0" applyNumberFormat="1" applyFont="1" applyFill="1" applyBorder="1" applyAlignment="1" applyProtection="1">
      <alignment horizontal="right"/>
      <protection locked="0"/>
    </xf>
    <xf numFmtId="179" fontId="1" fillId="3" borderId="4" xfId="0" applyNumberFormat="1" applyFont="1" applyFill="1" applyBorder="1" applyAlignment="1" applyProtection="1">
      <alignment horizontal="right"/>
      <protection/>
    </xf>
    <xf numFmtId="176" fontId="1" fillId="2" borderId="5" xfId="0" applyNumberFormat="1" applyFont="1" applyFill="1" applyBorder="1" applyAlignment="1" applyProtection="1">
      <alignment/>
      <protection/>
    </xf>
    <xf numFmtId="180" fontId="1" fillId="3" borderId="13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 vertical="top"/>
      <protection locked="0"/>
    </xf>
    <xf numFmtId="180" fontId="1" fillId="0" borderId="0" xfId="0" applyNumberFormat="1" applyFont="1" applyFill="1" applyBorder="1" applyAlignment="1" applyProtection="1">
      <alignment vertical="top"/>
      <protection locked="0"/>
    </xf>
    <xf numFmtId="177" fontId="1" fillId="0" borderId="0" xfId="0" applyNumberFormat="1" applyFont="1" applyFill="1" applyBorder="1" applyAlignment="1" applyProtection="1">
      <alignment vertical="top"/>
      <protection locked="0"/>
    </xf>
    <xf numFmtId="3" fontId="3" fillId="0" borderId="0" xfId="0" applyNumberFormat="1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Fill="1" applyBorder="1" applyAlignment="1" applyProtection="1">
      <alignment vertical="top"/>
      <protection locked="0"/>
    </xf>
    <xf numFmtId="3" fontId="13" fillId="0" borderId="0" xfId="0" applyNumberFormat="1" applyFont="1" applyFill="1" applyBorder="1" applyAlignment="1" applyProtection="1">
      <alignment vertical="top"/>
      <protection locked="0"/>
    </xf>
    <xf numFmtId="0" fontId="7" fillId="0" borderId="34" xfId="0" applyNumberFormat="1" applyFont="1" applyFill="1" applyBorder="1" applyAlignment="1" applyProtection="1">
      <alignment vertical="top"/>
      <protection locked="0"/>
    </xf>
    <xf numFmtId="3" fontId="7" fillId="0" borderId="34" xfId="0" applyNumberFormat="1" applyFont="1" applyFill="1" applyBorder="1" applyAlignment="1" applyProtection="1">
      <alignment vertical="top"/>
      <protection locked="0"/>
    </xf>
    <xf numFmtId="0" fontId="3" fillId="0" borderId="35" xfId="0" applyNumberFormat="1" applyFont="1" applyFill="1" applyBorder="1" applyAlignment="1" applyProtection="1">
      <alignment horizontal="center" vertical="top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177" fontId="3" fillId="0" borderId="0" xfId="0" applyNumberFormat="1" applyFont="1" applyFill="1" applyBorder="1" applyAlignment="1" applyProtection="1">
      <alignment vertical="top"/>
      <protection locked="0"/>
    </xf>
    <xf numFmtId="0" fontId="1" fillId="0" borderId="36" xfId="0" applyNumberFormat="1" applyFont="1" applyFill="1" applyBorder="1" applyAlignment="1" applyProtection="1">
      <alignment vertical="top"/>
      <protection locked="0"/>
    </xf>
    <xf numFmtId="0" fontId="1" fillId="0" borderId="37" xfId="0" applyNumberFormat="1" applyFont="1" applyFill="1" applyBorder="1" applyAlignment="1" applyProtection="1">
      <alignment vertical="top"/>
      <protection locked="0"/>
    </xf>
    <xf numFmtId="49" fontId="1" fillId="0" borderId="28" xfId="0" applyNumberFormat="1" applyFont="1" applyFill="1" applyBorder="1" applyAlignment="1" applyProtection="1">
      <alignment vertical="top" wrapText="1"/>
      <protection locked="0"/>
    </xf>
    <xf numFmtId="177" fontId="1" fillId="0" borderId="29" xfId="0" applyNumberFormat="1" applyFont="1" applyFill="1" applyBorder="1" applyAlignment="1" applyProtection="1">
      <alignment vertical="top"/>
      <protection locked="0"/>
    </xf>
    <xf numFmtId="49" fontId="3" fillId="0" borderId="28" xfId="0" applyNumberFormat="1" applyFont="1" applyFill="1" applyBorder="1" applyAlignment="1" applyProtection="1">
      <alignment vertical="top" wrapText="1"/>
      <protection locked="0"/>
    </xf>
    <xf numFmtId="177" fontId="3" fillId="0" borderId="29" xfId="0" applyNumberFormat="1" applyFont="1" applyFill="1" applyBorder="1" applyAlignment="1" applyProtection="1">
      <alignment vertical="top"/>
      <protection locked="0"/>
    </xf>
    <xf numFmtId="3" fontId="1" fillId="0" borderId="29" xfId="0" applyNumberFormat="1" applyFont="1" applyFill="1" applyBorder="1" applyAlignment="1" applyProtection="1">
      <alignment vertical="top"/>
      <protection locked="0"/>
    </xf>
    <xf numFmtId="49" fontId="1" fillId="0" borderId="38" xfId="0" applyNumberFormat="1" applyFont="1" applyFill="1" applyBorder="1" applyAlignment="1" applyProtection="1">
      <alignment horizontal="right" vertical="top" wrapText="1"/>
      <protection locked="0"/>
    </xf>
    <xf numFmtId="0" fontId="1" fillId="0" borderId="39" xfId="0" applyNumberFormat="1" applyFont="1" applyFill="1" applyBorder="1" applyAlignment="1" applyProtection="1">
      <alignment vertical="top"/>
      <protection locked="0"/>
    </xf>
    <xf numFmtId="0" fontId="1" fillId="0" borderId="40" xfId="0" applyNumberFormat="1" applyFont="1" applyFill="1" applyBorder="1" applyAlignment="1" applyProtection="1">
      <alignment vertical="top"/>
      <protection locked="0"/>
    </xf>
    <xf numFmtId="49" fontId="3" fillId="3" borderId="41" xfId="0" applyNumberFormat="1" applyFont="1" applyFill="1" applyBorder="1" applyAlignment="1" applyProtection="1">
      <alignment vertical="top" wrapText="1"/>
      <protection locked="0"/>
    </xf>
    <xf numFmtId="0" fontId="3" fillId="0" borderId="42" xfId="0" applyNumberFormat="1" applyFont="1" applyFill="1" applyBorder="1" applyAlignment="1" applyProtection="1">
      <alignment horizontal="center" vertical="top"/>
      <protection locked="0"/>
    </xf>
    <xf numFmtId="0" fontId="1" fillId="0" borderId="43" xfId="0" applyNumberFormat="1" applyFont="1" applyFill="1" applyBorder="1" applyAlignment="1" applyProtection="1">
      <alignment vertical="top"/>
      <protection locked="0"/>
    </xf>
    <xf numFmtId="177" fontId="1" fillId="0" borderId="44" xfId="0" applyNumberFormat="1" applyFont="1" applyFill="1" applyBorder="1" applyAlignment="1" applyProtection="1">
      <alignment vertical="top"/>
      <protection locked="0"/>
    </xf>
    <xf numFmtId="177" fontId="3" fillId="0" borderId="44" xfId="0" applyNumberFormat="1" applyFont="1" applyFill="1" applyBorder="1" applyAlignment="1" applyProtection="1">
      <alignment vertical="top"/>
      <protection locked="0"/>
    </xf>
    <xf numFmtId="3" fontId="1" fillId="0" borderId="44" xfId="0" applyNumberFormat="1" applyFont="1" applyFill="1" applyBorder="1" applyAlignment="1" applyProtection="1">
      <alignment vertical="top"/>
      <protection locked="0"/>
    </xf>
    <xf numFmtId="3" fontId="3" fillId="0" borderId="44" xfId="0" applyNumberFormat="1" applyFont="1" applyFill="1" applyBorder="1" applyAlignment="1" applyProtection="1">
      <alignment vertical="top"/>
      <protection locked="0"/>
    </xf>
    <xf numFmtId="0" fontId="1" fillId="0" borderId="45" xfId="0" applyNumberFormat="1" applyFont="1" applyFill="1" applyBorder="1" applyAlignment="1" applyProtection="1">
      <alignment vertical="top"/>
      <protection locked="0"/>
    </xf>
    <xf numFmtId="49" fontId="1" fillId="0" borderId="46" xfId="0" applyNumberFormat="1" applyFont="1" applyFill="1" applyBorder="1" applyAlignment="1" applyProtection="1">
      <alignment vertical="top" wrapText="1"/>
      <protection locked="0"/>
    </xf>
    <xf numFmtId="49" fontId="1" fillId="0" borderId="28" xfId="0" applyNumberFormat="1" applyFont="1" applyFill="1" applyBorder="1" applyAlignment="1" applyProtection="1">
      <alignment horizontal="right" vertical="top" wrapText="1"/>
      <protection locked="0"/>
    </xf>
    <xf numFmtId="49" fontId="1" fillId="0" borderId="38" xfId="0" applyNumberFormat="1" applyFont="1" applyFill="1" applyBorder="1" applyAlignment="1" applyProtection="1">
      <alignment vertical="top" wrapText="1"/>
      <protection locked="0"/>
    </xf>
    <xf numFmtId="0" fontId="1" fillId="0" borderId="44" xfId="0" applyNumberFormat="1" applyFont="1" applyFill="1" applyBorder="1" applyAlignment="1" applyProtection="1">
      <alignment vertical="top"/>
      <protection locked="0"/>
    </xf>
    <xf numFmtId="167" fontId="3" fillId="0" borderId="44" xfId="0" applyNumberFormat="1" applyFont="1" applyFill="1" applyBorder="1" applyAlignment="1" applyProtection="1">
      <alignment vertical="top"/>
      <protection locked="0"/>
    </xf>
    <xf numFmtId="167" fontId="3" fillId="0" borderId="0" xfId="0" applyNumberFormat="1" applyFont="1" applyFill="1" applyBorder="1" applyAlignment="1" applyProtection="1">
      <alignment vertical="top"/>
      <protection locked="0"/>
    </xf>
    <xf numFmtId="167" fontId="3" fillId="0" borderId="29" xfId="0" applyNumberFormat="1" applyFont="1" applyFill="1" applyBorder="1" applyAlignment="1" applyProtection="1">
      <alignment vertical="top"/>
      <protection locked="0"/>
    </xf>
    <xf numFmtId="49" fontId="3" fillId="3" borderId="28" xfId="0" applyNumberFormat="1" applyFont="1" applyFill="1" applyBorder="1" applyAlignment="1" applyProtection="1">
      <alignment vertical="top" wrapText="1"/>
      <protection locked="0"/>
    </xf>
    <xf numFmtId="49" fontId="3" fillId="0" borderId="47" xfId="0" applyNumberFormat="1" applyFont="1" applyFill="1" applyBorder="1" applyAlignment="1" applyProtection="1">
      <alignment vertical="top" wrapText="1"/>
      <protection locked="0"/>
    </xf>
    <xf numFmtId="49" fontId="3" fillId="3" borderId="46" xfId="0" applyNumberFormat="1" applyFont="1" applyFill="1" applyBorder="1" applyAlignment="1" applyProtection="1">
      <alignment vertical="top" wrapText="1"/>
      <protection locked="0"/>
    </xf>
    <xf numFmtId="167" fontId="3" fillId="0" borderId="48" xfId="0" applyNumberFormat="1" applyFont="1" applyFill="1" applyBorder="1" applyAlignment="1" applyProtection="1">
      <alignment vertical="top"/>
      <protection locked="0"/>
    </xf>
    <xf numFmtId="167" fontId="3" fillId="0" borderId="27" xfId="0" applyNumberFormat="1" applyFont="1" applyFill="1" applyBorder="1" applyAlignment="1" applyProtection="1">
      <alignment vertical="top"/>
      <protection locked="0"/>
    </xf>
    <xf numFmtId="167" fontId="3" fillId="0" borderId="21" xfId="0" applyNumberFormat="1" applyFont="1" applyFill="1" applyBorder="1" applyAlignment="1" applyProtection="1">
      <alignment vertical="top"/>
      <protection locked="0"/>
    </xf>
    <xf numFmtId="49" fontId="1" fillId="0" borderId="0" xfId="0" applyNumberFormat="1" applyFont="1" applyBorder="1" applyAlignment="1" applyProtection="1">
      <alignment horizontal="left" wrapText="1"/>
      <protection locked="0"/>
    </xf>
    <xf numFmtId="0" fontId="14" fillId="0" borderId="0" xfId="0" applyNumberFormat="1" applyFont="1" applyFill="1" applyBorder="1" applyAlignment="1" applyProtection="1">
      <alignment horizontal="center" vertical="top"/>
      <protection locked="0"/>
    </xf>
    <xf numFmtId="2" fontId="1" fillId="0" borderId="0" xfId="0" applyNumberFormat="1" applyFont="1" applyFill="1" applyBorder="1" applyAlignment="1" applyProtection="1">
      <alignment vertical="top"/>
      <protection locked="0"/>
    </xf>
    <xf numFmtId="193" fontId="1" fillId="0" borderId="0" xfId="0" applyNumberFormat="1" applyFont="1" applyFill="1" applyBorder="1" applyAlignment="1" applyProtection="1">
      <alignment vertical="top"/>
      <protection locked="0"/>
    </xf>
    <xf numFmtId="167" fontId="1" fillId="0" borderId="0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19" fillId="0" borderId="16" xfId="0" applyNumberFormat="1" applyFont="1" applyFill="1" applyBorder="1" applyAlignment="1" applyProtection="1">
      <alignment horizontal="center" vertical="top"/>
      <protection locked="0"/>
    </xf>
    <xf numFmtId="0" fontId="17" fillId="0" borderId="8" xfId="0" applyNumberFormat="1" applyFont="1" applyFill="1" applyBorder="1" applyAlignment="1" applyProtection="1">
      <alignment horizontal="left" vertical="top"/>
      <protection locked="0"/>
    </xf>
    <xf numFmtId="167" fontId="17" fillId="2" borderId="23" xfId="0" applyNumberFormat="1" applyFont="1" applyFill="1" applyBorder="1" applyAlignment="1" applyProtection="1">
      <alignment horizontal="right"/>
      <protection/>
    </xf>
    <xf numFmtId="167" fontId="17" fillId="2" borderId="29" xfId="0" applyNumberFormat="1" applyFont="1" applyFill="1" applyBorder="1" applyAlignment="1" applyProtection="1">
      <alignment horizontal="right"/>
      <protection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3" fillId="5" borderId="0" xfId="0" applyNumberFormat="1" applyFont="1" applyFill="1" applyBorder="1" applyAlignment="1" applyProtection="1">
      <alignment vertical="top" wrapText="1"/>
      <protection locked="0"/>
    </xf>
    <xf numFmtId="3" fontId="3" fillId="5" borderId="0" xfId="0" applyNumberFormat="1" applyFont="1" applyFill="1" applyBorder="1" applyAlignment="1" applyProtection="1">
      <alignment vertical="top"/>
      <protection locked="0"/>
    </xf>
    <xf numFmtId="0" fontId="3" fillId="5" borderId="0" xfId="0" applyNumberFormat="1" applyFont="1" applyFill="1" applyBorder="1" applyAlignment="1" applyProtection="1">
      <alignment vertical="top"/>
      <protection locked="0"/>
    </xf>
    <xf numFmtId="3" fontId="3" fillId="5" borderId="0" xfId="0" applyNumberFormat="1" applyFont="1" applyFill="1" applyBorder="1" applyAlignment="1" applyProtection="1">
      <alignment horizontal="center" vertical="top" wrapText="1"/>
      <protection locked="0"/>
    </xf>
    <xf numFmtId="0" fontId="1" fillId="5" borderId="0" xfId="0" applyNumberFormat="1" applyFont="1" applyFill="1" applyBorder="1" applyAlignment="1" applyProtection="1">
      <alignment vertical="top"/>
      <protection locked="0"/>
    </xf>
    <xf numFmtId="3" fontId="1" fillId="5" borderId="0" xfId="0" applyNumberFormat="1" applyFont="1" applyFill="1" applyBorder="1" applyAlignment="1" applyProtection="1">
      <alignment vertical="top"/>
      <protection locked="0"/>
    </xf>
    <xf numFmtId="3" fontId="13" fillId="5" borderId="0" xfId="0" applyNumberFormat="1" applyFont="1" applyFill="1" applyBorder="1" applyAlignment="1" applyProtection="1">
      <alignment vertical="top"/>
      <protection locked="0"/>
    </xf>
    <xf numFmtId="180" fontId="3" fillId="0" borderId="0" xfId="0" applyNumberFormat="1" applyFont="1" applyFill="1" applyBorder="1" applyAlignment="1" applyProtection="1">
      <alignment vertical="top"/>
      <protection locked="0"/>
    </xf>
    <xf numFmtId="0" fontId="1" fillId="0" borderId="8" xfId="0" applyNumberFormat="1" applyFont="1" applyFill="1" applyBorder="1" applyAlignment="1" applyProtection="1">
      <alignment horizontal="left" vertical="top" wrapText="1"/>
      <protection locked="0"/>
    </xf>
    <xf numFmtId="180" fontId="1" fillId="5" borderId="0" xfId="0" applyNumberFormat="1" applyFont="1" applyFill="1" applyBorder="1" applyAlignment="1" applyProtection="1">
      <alignment vertical="top"/>
      <protection locked="0"/>
    </xf>
    <xf numFmtId="179" fontId="12" fillId="0" borderId="8" xfId="0" applyNumberFormat="1" applyFont="1" applyFill="1" applyBorder="1" applyAlignment="1" applyProtection="1">
      <alignment horizontal="right"/>
      <protection locked="0"/>
    </xf>
    <xf numFmtId="167" fontId="12" fillId="2" borderId="1" xfId="0" applyNumberFormat="1" applyFont="1" applyFill="1" applyBorder="1" applyAlignment="1" applyProtection="1">
      <alignment horizontal="right"/>
      <protection/>
    </xf>
    <xf numFmtId="179" fontId="12" fillId="0" borderId="4" xfId="0" applyNumberFormat="1" applyFont="1" applyFill="1" applyBorder="1" applyAlignment="1" applyProtection="1">
      <alignment horizontal="right"/>
      <protection locked="0"/>
    </xf>
    <xf numFmtId="179" fontId="12" fillId="3" borderId="4" xfId="0" applyNumberFormat="1" applyFont="1" applyFill="1" applyBorder="1" applyAlignment="1" applyProtection="1">
      <alignment horizontal="right"/>
      <protection/>
    </xf>
    <xf numFmtId="167" fontId="12" fillId="2" borderId="2" xfId="0" applyNumberFormat="1" applyFont="1" applyFill="1" applyBorder="1" applyAlignment="1" applyProtection="1">
      <alignment horizontal="right"/>
      <protection/>
    </xf>
    <xf numFmtId="176" fontId="1" fillId="0" borderId="49" xfId="0" applyNumberFormat="1" applyFont="1" applyFill="1" applyBorder="1" applyAlignment="1" applyProtection="1">
      <alignment horizontal="right"/>
      <protection locked="0"/>
    </xf>
    <xf numFmtId="176" fontId="1" fillId="0" borderId="50" xfId="0" applyNumberFormat="1" applyFont="1" applyFill="1" applyBorder="1" applyAlignment="1" applyProtection="1">
      <alignment horizontal="right"/>
      <protection locked="0"/>
    </xf>
    <xf numFmtId="0" fontId="1" fillId="0" borderId="8" xfId="0" applyNumberFormat="1" applyFont="1" applyFill="1" applyBorder="1" applyAlignment="1" applyProtection="1">
      <alignment horizontal="right" vertical="top"/>
      <protection locked="0"/>
    </xf>
    <xf numFmtId="176" fontId="1" fillId="3" borderId="21" xfId="0" applyNumberFormat="1" applyFont="1" applyFill="1" applyBorder="1" applyAlignment="1" applyProtection="1">
      <alignment horizontal="right"/>
      <protection/>
    </xf>
    <xf numFmtId="179" fontId="1" fillId="0" borderId="13" xfId="0" applyNumberFormat="1" applyFont="1" applyFill="1" applyBorder="1" applyAlignment="1" applyProtection="1">
      <alignment horizontal="right"/>
      <protection locked="0"/>
    </xf>
    <xf numFmtId="167" fontId="1" fillId="2" borderId="13" xfId="0" applyNumberFormat="1" applyFont="1" applyFill="1" applyBorder="1" applyAlignment="1" applyProtection="1">
      <alignment horizontal="right"/>
      <protection/>
    </xf>
    <xf numFmtId="167" fontId="1" fillId="2" borderId="9" xfId="0" applyNumberFormat="1" applyFont="1" applyFill="1" applyBorder="1" applyAlignment="1" applyProtection="1">
      <alignment horizontal="right"/>
      <protection/>
    </xf>
    <xf numFmtId="179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13" xfId="0" applyNumberFormat="1" applyFont="1" applyFill="1" applyBorder="1" applyAlignment="1" applyProtection="1" quotePrefix="1">
      <alignment horizontal="left" vertical="top" wrapText="1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49" fontId="19" fillId="0" borderId="13" xfId="0" applyNumberFormat="1" applyFont="1" applyFill="1" applyBorder="1" applyAlignment="1" applyProtection="1">
      <alignment horizontal="left" vertical="top" wrapText="1"/>
      <protection locked="0"/>
    </xf>
    <xf numFmtId="0" fontId="19" fillId="0" borderId="8" xfId="0" applyNumberFormat="1" applyFont="1" applyFill="1" applyBorder="1" applyAlignment="1" applyProtection="1" quotePrefix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wrapText="1"/>
      <protection locked="0"/>
    </xf>
    <xf numFmtId="176" fontId="1" fillId="2" borderId="51" xfId="0" applyNumberFormat="1" applyFont="1" applyFill="1" applyBorder="1" applyAlignment="1" applyProtection="1">
      <alignment/>
      <protection/>
    </xf>
    <xf numFmtId="176" fontId="3" fillId="3" borderId="21" xfId="0" applyNumberFormat="1" applyFont="1" applyFill="1" applyBorder="1" applyAlignment="1" applyProtection="1">
      <alignment horizontal="right"/>
      <protection/>
    </xf>
    <xf numFmtId="49" fontId="1" fillId="0" borderId="8" xfId="0" applyNumberFormat="1" applyFont="1" applyFill="1" applyBorder="1" applyAlignment="1" applyProtection="1">
      <alignment horizontal="right" wrapText="1"/>
      <protection locked="0"/>
    </xf>
    <xf numFmtId="179" fontId="12" fillId="3" borderId="8" xfId="0" applyNumberFormat="1" applyFont="1" applyFill="1" applyBorder="1" applyAlignment="1" applyProtection="1">
      <alignment horizontal="right"/>
      <protection/>
    </xf>
    <xf numFmtId="0" fontId="19" fillId="0" borderId="25" xfId="0" applyNumberFormat="1" applyFont="1" applyFill="1" applyBorder="1" applyAlignment="1" applyProtection="1">
      <alignment horizontal="left" vertical="top" wrapText="1"/>
      <protection locked="0"/>
    </xf>
    <xf numFmtId="180" fontId="1" fillId="4" borderId="13" xfId="0" applyNumberFormat="1" applyFont="1" applyFill="1" applyBorder="1" applyAlignment="1" applyProtection="1">
      <alignment horizontal="right"/>
      <protection/>
    </xf>
    <xf numFmtId="176" fontId="3" fillId="0" borderId="9" xfId="0" applyNumberFormat="1" applyFont="1" applyFill="1" applyBorder="1" applyAlignment="1" applyProtection="1">
      <alignment horizontal="right"/>
      <protection locked="0"/>
    </xf>
    <xf numFmtId="0" fontId="3" fillId="0" borderId="13" xfId="0" applyNumberFormat="1" applyFont="1" applyFill="1" applyBorder="1" applyAlignment="1" applyProtection="1">
      <alignment horizontal="left" vertical="top" wrapText="1"/>
      <protection locked="0"/>
    </xf>
    <xf numFmtId="0" fontId="19" fillId="0" borderId="15" xfId="0" applyNumberFormat="1" applyFont="1" applyFill="1" applyBorder="1" applyAlignment="1" applyProtection="1">
      <alignment horizontal="center" vertical="top"/>
      <protection locked="0"/>
    </xf>
    <xf numFmtId="179" fontId="19" fillId="0" borderId="25" xfId="0" applyNumberFormat="1" applyFont="1" applyFill="1" applyBorder="1" applyAlignment="1" applyProtection="1">
      <alignment horizontal="right"/>
      <protection locked="0"/>
    </xf>
    <xf numFmtId="0" fontId="19" fillId="0" borderId="49" xfId="0" applyNumberFormat="1" applyFont="1" applyFill="1" applyBorder="1" applyAlignment="1" applyProtection="1">
      <alignment horizontal="left" vertical="top" wrapText="1"/>
      <protection locked="0"/>
    </xf>
    <xf numFmtId="179" fontId="19" fillId="0" borderId="52" xfId="0" applyNumberFormat="1" applyFont="1" applyFill="1" applyBorder="1" applyAlignment="1" applyProtection="1">
      <alignment horizontal="right"/>
      <protection locked="0"/>
    </xf>
    <xf numFmtId="179" fontId="19" fillId="0" borderId="52" xfId="0" applyNumberFormat="1" applyFont="1" applyFill="1" applyBorder="1" applyAlignment="1" applyProtection="1">
      <alignment horizontal="right"/>
      <protection/>
    </xf>
    <xf numFmtId="167" fontId="19" fillId="0" borderId="50" xfId="0" applyNumberFormat="1" applyFont="1" applyFill="1" applyBorder="1" applyAlignment="1" applyProtection="1">
      <alignment horizontal="right"/>
      <protection/>
    </xf>
    <xf numFmtId="179" fontId="19" fillId="0" borderId="8" xfId="0" applyNumberFormat="1" applyFont="1" applyFill="1" applyBorder="1" applyAlignment="1" applyProtection="1">
      <alignment horizontal="right"/>
      <protection locked="0"/>
    </xf>
    <xf numFmtId="179" fontId="19" fillId="0" borderId="8" xfId="0" applyNumberFormat="1" applyFont="1" applyFill="1" applyBorder="1" applyAlignment="1" applyProtection="1">
      <alignment horizontal="right"/>
      <protection/>
    </xf>
    <xf numFmtId="167" fontId="19" fillId="0" borderId="1" xfId="0" applyNumberFormat="1" applyFont="1" applyFill="1" applyBorder="1" applyAlignment="1" applyProtection="1">
      <alignment horizontal="right"/>
      <protection/>
    </xf>
    <xf numFmtId="0" fontId="19" fillId="0" borderId="13" xfId="0" applyNumberFormat="1" applyFont="1" applyFill="1" applyBorder="1" applyAlignment="1" applyProtection="1" quotePrefix="1">
      <alignment horizontal="left" vertical="top" wrapText="1"/>
      <protection locked="0"/>
    </xf>
    <xf numFmtId="179" fontId="19" fillId="0" borderId="13" xfId="0" applyNumberFormat="1" applyFont="1" applyFill="1" applyBorder="1" applyAlignment="1" applyProtection="1">
      <alignment horizontal="right"/>
      <protection locked="0"/>
    </xf>
    <xf numFmtId="179" fontId="19" fillId="0" borderId="13" xfId="0" applyNumberFormat="1" applyFont="1" applyFill="1" applyBorder="1" applyAlignment="1" applyProtection="1">
      <alignment horizontal="right"/>
      <protection/>
    </xf>
    <xf numFmtId="167" fontId="19" fillId="0" borderId="9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 quotePrefix="1">
      <alignment horizontal="left" vertical="top" wrapText="1"/>
      <protection locked="0"/>
    </xf>
    <xf numFmtId="179" fontId="19" fillId="0" borderId="5" xfId="0" applyNumberFormat="1" applyFont="1" applyFill="1" applyBorder="1" applyAlignment="1" applyProtection="1">
      <alignment horizontal="right"/>
      <protection locked="0"/>
    </xf>
    <xf numFmtId="179" fontId="19" fillId="0" borderId="5" xfId="0" applyNumberFormat="1" applyFont="1" applyFill="1" applyBorder="1" applyAlignment="1" applyProtection="1">
      <alignment horizontal="right"/>
      <protection/>
    </xf>
    <xf numFmtId="167" fontId="19" fillId="0" borderId="6" xfId="0" applyNumberFormat="1" applyFont="1" applyFill="1" applyBorder="1" applyAlignment="1" applyProtection="1">
      <alignment horizontal="right"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 locked="0"/>
    </xf>
    <xf numFmtId="0" fontId="19" fillId="0" borderId="5" xfId="0" applyNumberFormat="1" applyFont="1" applyFill="1" applyBorder="1" applyAlignment="1" applyProtection="1">
      <alignment horizontal="left" vertical="top" wrapText="1"/>
      <protection locked="0"/>
    </xf>
    <xf numFmtId="167" fontId="19" fillId="2" borderId="9" xfId="0" applyNumberFormat="1" applyFont="1" applyFill="1" applyBorder="1" applyAlignment="1" applyProtection="1">
      <alignment horizontal="right"/>
      <protection/>
    </xf>
    <xf numFmtId="167" fontId="19" fillId="2" borderId="1" xfId="0" applyNumberFormat="1" applyFont="1" applyFill="1" applyBorder="1" applyAlignment="1" applyProtection="1">
      <alignment horizontal="right"/>
      <protection/>
    </xf>
    <xf numFmtId="0" fontId="19" fillId="0" borderId="20" xfId="0" applyNumberFormat="1" applyFont="1" applyFill="1" applyBorder="1" applyAlignment="1" applyProtection="1">
      <alignment horizontal="center" vertical="top"/>
      <protection locked="0"/>
    </xf>
    <xf numFmtId="0" fontId="19" fillId="0" borderId="4" xfId="0" applyNumberFormat="1" applyFont="1" applyFill="1" applyBorder="1" applyAlignment="1" applyProtection="1" quotePrefix="1">
      <alignment horizontal="left" vertical="top" wrapText="1"/>
      <protection locked="0"/>
    </xf>
    <xf numFmtId="179" fontId="19" fillId="0" borderId="4" xfId="0" applyNumberFormat="1" applyFont="1" applyFill="1" applyBorder="1" applyAlignment="1" applyProtection="1">
      <alignment horizontal="right"/>
      <protection locked="0"/>
    </xf>
    <xf numFmtId="179" fontId="19" fillId="3" borderId="4" xfId="0" applyNumberFormat="1" applyFont="1" applyFill="1" applyBorder="1" applyAlignment="1" applyProtection="1">
      <alignment horizontal="right"/>
      <protection/>
    </xf>
    <xf numFmtId="167" fontId="19" fillId="2" borderId="2" xfId="0" applyNumberFormat="1" applyFont="1" applyFill="1" applyBorder="1" applyAlignment="1" applyProtection="1">
      <alignment horizontal="right"/>
      <protection/>
    </xf>
    <xf numFmtId="179" fontId="19" fillId="0" borderId="27" xfId="0" applyNumberFormat="1" applyFont="1" applyFill="1" applyBorder="1" applyAlignment="1" applyProtection="1">
      <alignment horizontal="left"/>
      <protection locked="0"/>
    </xf>
    <xf numFmtId="179" fontId="19" fillId="0" borderId="21" xfId="0" applyNumberFormat="1" applyFont="1" applyFill="1" applyBorder="1" applyAlignment="1" applyProtection="1">
      <alignment horizontal="left"/>
      <protection locked="0"/>
    </xf>
    <xf numFmtId="167" fontId="19" fillId="2" borderId="6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vertical="top"/>
      <protection locked="0"/>
    </xf>
    <xf numFmtId="0" fontId="23" fillId="0" borderId="0" xfId="0" applyNumberFormat="1" applyFont="1" applyFill="1" applyBorder="1" applyAlignment="1" applyProtection="1">
      <alignment vertical="top"/>
      <protection locked="0"/>
    </xf>
    <xf numFmtId="3" fontId="1" fillId="2" borderId="5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 locked="0"/>
    </xf>
    <xf numFmtId="0" fontId="19" fillId="0" borderId="8" xfId="0" applyNumberFormat="1" applyFont="1" applyFill="1" applyBorder="1" applyAlignment="1" applyProtection="1">
      <alignment horizontal="left" vertical="top" wrapText="1"/>
      <protection locked="0"/>
    </xf>
    <xf numFmtId="0" fontId="19" fillId="0" borderId="8" xfId="0" applyNumberFormat="1" applyFont="1" applyFill="1" applyBorder="1" applyAlignment="1" applyProtection="1">
      <alignment horizontal="right" vertical="top" wrapText="1"/>
      <protection locked="0"/>
    </xf>
    <xf numFmtId="0" fontId="1" fillId="0" borderId="46" xfId="0" applyNumberFormat="1" applyFont="1" applyFill="1" applyBorder="1" applyAlignment="1" applyProtection="1">
      <alignment vertical="top"/>
      <protection locked="0"/>
    </xf>
    <xf numFmtId="49" fontId="1" fillId="0" borderId="25" xfId="0" applyNumberFormat="1" applyFont="1" applyFill="1" applyBorder="1" applyAlignment="1" applyProtection="1">
      <alignment horizontal="left" wrapText="1"/>
      <protection locked="0"/>
    </xf>
    <xf numFmtId="176" fontId="1" fillId="2" borderId="25" xfId="0" applyNumberFormat="1" applyFont="1" applyFill="1" applyBorder="1" applyAlignment="1" applyProtection="1">
      <alignment/>
      <protection/>
    </xf>
    <xf numFmtId="176" fontId="3" fillId="3" borderId="53" xfId="0" applyNumberFormat="1" applyFont="1" applyFill="1" applyBorder="1" applyAlignment="1" applyProtection="1">
      <alignment horizontal="right"/>
      <protection/>
    </xf>
    <xf numFmtId="0" fontId="1" fillId="0" borderId="38" xfId="0" applyNumberFormat="1" applyFont="1" applyFill="1" applyBorder="1" applyAlignment="1" applyProtection="1">
      <alignment vertical="top"/>
      <protection locked="0"/>
    </xf>
    <xf numFmtId="49" fontId="1" fillId="0" borderId="10" xfId="0" applyNumberFormat="1" applyFont="1" applyFill="1" applyBorder="1" applyAlignment="1" applyProtection="1">
      <alignment horizontal="left" wrapText="1"/>
      <protection locked="0"/>
    </xf>
    <xf numFmtId="0" fontId="1" fillId="4" borderId="10" xfId="0" applyNumberFormat="1" applyFont="1" applyFill="1" applyBorder="1" applyAlignment="1" applyProtection="1">
      <alignment vertical="top"/>
      <protection locked="0"/>
    </xf>
    <xf numFmtId="180" fontId="3" fillId="2" borderId="11" xfId="0" applyNumberFormat="1" applyFont="1" applyFill="1" applyBorder="1" applyAlignment="1" applyProtection="1">
      <alignment horizontal="right"/>
      <protection/>
    </xf>
    <xf numFmtId="179" fontId="3" fillId="3" borderId="12" xfId="0" applyNumberFormat="1" applyFont="1" applyFill="1" applyBorder="1" applyAlignment="1" applyProtection="1">
      <alignment horizontal="right"/>
      <protection/>
    </xf>
    <xf numFmtId="179" fontId="17" fillId="3" borderId="25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 applyProtection="1">
      <alignment wrapText="1"/>
      <protection locked="0"/>
    </xf>
    <xf numFmtId="3" fontId="8" fillId="0" borderId="0" xfId="0" applyNumberFormat="1" applyFont="1" applyFill="1" applyBorder="1" applyAlignment="1" applyProtection="1">
      <alignment vertical="top"/>
      <protection locked="0"/>
    </xf>
    <xf numFmtId="3" fontId="12" fillId="0" borderId="0" xfId="0" applyNumberFormat="1" applyFont="1" applyFill="1" applyBorder="1" applyAlignment="1" applyProtection="1">
      <alignment vertical="top"/>
      <protection locked="0"/>
    </xf>
    <xf numFmtId="3" fontId="24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 locked="0"/>
    </xf>
    <xf numFmtId="167" fontId="17" fillId="2" borderId="54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 applyBorder="1" applyAlignment="1" applyProtection="1">
      <alignment horizontal="center" vertical="top"/>
      <protection locked="0"/>
    </xf>
    <xf numFmtId="3" fontId="1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1" fillId="0" borderId="28" xfId="0" applyNumberFormat="1" applyFont="1" applyFill="1" applyBorder="1" applyAlignment="1" applyProtection="1">
      <alignment vertical="center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left" vertical="center"/>
      <protection locked="0"/>
    </xf>
    <xf numFmtId="4" fontId="3" fillId="0" borderId="18" xfId="0" applyNumberFormat="1" applyFont="1" applyFill="1" applyBorder="1" applyAlignment="1" applyProtection="1">
      <alignment horizontal="right" vertical="center"/>
      <protection locked="0"/>
    </xf>
    <xf numFmtId="4" fontId="3" fillId="0" borderId="19" xfId="0" applyNumberFormat="1" applyFont="1" applyFill="1" applyBorder="1" applyAlignment="1" applyProtection="1">
      <alignment horizontal="right" vertical="center"/>
      <protection locked="0"/>
    </xf>
    <xf numFmtId="0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27" xfId="0" applyNumberFormat="1" applyFont="1" applyFill="1" applyBorder="1" applyAlignment="1" applyProtection="1">
      <alignment vertical="top"/>
      <protection locked="0"/>
    </xf>
    <xf numFmtId="0" fontId="1" fillId="0" borderId="34" xfId="0" applyNumberFormat="1" applyFont="1" applyFill="1" applyBorder="1" applyAlignment="1" applyProtection="1">
      <alignment vertical="top"/>
      <protection locked="0"/>
    </xf>
    <xf numFmtId="0" fontId="25" fillId="0" borderId="34" xfId="0" applyNumberFormat="1" applyFont="1" applyFill="1" applyBorder="1" applyAlignment="1" applyProtection="1">
      <alignment horizontal="right" vertical="top"/>
      <protection locked="0"/>
    </xf>
    <xf numFmtId="0" fontId="26" fillId="0" borderId="0" xfId="0" applyNumberFormat="1" applyFont="1" applyFill="1" applyBorder="1" applyAlignment="1" applyProtection="1">
      <alignment vertical="top"/>
      <protection locked="0"/>
    </xf>
    <xf numFmtId="3" fontId="13" fillId="0" borderId="0" xfId="0" applyNumberFormat="1" applyFont="1" applyFill="1" applyBorder="1" applyAlignment="1" applyProtection="1">
      <alignment horizontal="center" vertical="top"/>
      <protection locked="0"/>
    </xf>
    <xf numFmtId="3" fontId="3" fillId="0" borderId="34" xfId="0" applyNumberFormat="1" applyFont="1" applyFill="1" applyBorder="1" applyAlignment="1" applyProtection="1">
      <alignment horizontal="center" vertical="top"/>
      <protection locked="0"/>
    </xf>
    <xf numFmtId="167" fontId="1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Border="1" applyAlignment="1" applyProtection="1">
      <alignment vertical="top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8" xfId="0" applyNumberFormat="1" applyFont="1" applyFill="1" applyBorder="1" applyAlignment="1" applyProtection="1">
      <alignment vertical="center"/>
      <protection locked="0"/>
    </xf>
    <xf numFmtId="177" fontId="3" fillId="0" borderId="18" xfId="0" applyNumberFormat="1" applyFont="1" applyFill="1" applyBorder="1" applyAlignment="1" applyProtection="1">
      <alignment vertical="center"/>
      <protection locked="0"/>
    </xf>
    <xf numFmtId="177" fontId="3" fillId="0" borderId="19" xfId="0" applyNumberFormat="1" applyFont="1" applyFill="1" applyBorder="1" applyAlignment="1" applyProtection="1">
      <alignment vertical="center"/>
      <protection locked="0"/>
    </xf>
    <xf numFmtId="49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applyNumberFormat="1" applyFont="1" applyFill="1" applyBorder="1" applyAlignment="1" applyProtection="1">
      <alignment horizontal="left" vertical="center" indent="1"/>
      <protection locked="0"/>
    </xf>
    <xf numFmtId="177" fontId="3" fillId="0" borderId="18" xfId="0" applyNumberFormat="1" applyFont="1" applyFill="1" applyBorder="1" applyAlignment="1" applyProtection="1">
      <alignment horizontal="left" vertical="center"/>
      <protection locked="0"/>
    </xf>
    <xf numFmtId="177" fontId="3" fillId="0" borderId="19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indent="1"/>
      <protection locked="0"/>
    </xf>
    <xf numFmtId="177" fontId="3" fillId="2" borderId="10" xfId="0" applyNumberFormat="1" applyFont="1" applyFill="1" applyBorder="1" applyAlignment="1" applyProtection="1">
      <alignment horizontal="right" vertical="center"/>
      <protection/>
    </xf>
    <xf numFmtId="177" fontId="3" fillId="3" borderId="11" xfId="0" applyNumberFormat="1" applyFont="1" applyFill="1" applyBorder="1" applyAlignment="1" applyProtection="1">
      <alignment horizontal="right" vertical="center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176" fontId="3" fillId="0" borderId="26" xfId="0" applyNumberFormat="1" applyFont="1" applyFill="1" applyBorder="1" applyAlignment="1" applyProtection="1">
      <alignment horizontal="right"/>
      <protection locked="0"/>
    </xf>
    <xf numFmtId="176" fontId="1" fillId="3" borderId="32" xfId="0" applyNumberFormat="1" applyFont="1" applyFill="1" applyBorder="1" applyAlignment="1" applyProtection="1">
      <alignment horizontal="right"/>
      <protection/>
    </xf>
    <xf numFmtId="176" fontId="1" fillId="0" borderId="31" xfId="0" applyNumberFormat="1" applyFont="1" applyFill="1" applyBorder="1" applyAlignment="1" applyProtection="1">
      <alignment horizontal="right"/>
      <protection locked="0"/>
    </xf>
    <xf numFmtId="176" fontId="3" fillId="2" borderId="31" xfId="0" applyNumberFormat="1" applyFont="1" applyFill="1" applyBorder="1" applyAlignment="1" applyProtection="1">
      <alignment horizontal="right" vertical="top"/>
      <protection/>
    </xf>
    <xf numFmtId="167" fontId="17" fillId="2" borderId="22" xfId="0" applyNumberFormat="1" applyFont="1" applyFill="1" applyBorder="1" applyAlignment="1" applyProtection="1">
      <alignment horizontal="right"/>
      <protection/>
    </xf>
    <xf numFmtId="176" fontId="1" fillId="3" borderId="55" xfId="0" applyNumberFormat="1" applyFont="1" applyFill="1" applyBorder="1" applyAlignment="1" applyProtection="1">
      <alignment horizontal="right"/>
      <protection/>
    </xf>
    <xf numFmtId="0" fontId="1" fillId="0" borderId="56" xfId="0" applyNumberFormat="1" applyFont="1" applyFill="1" applyBorder="1" applyAlignment="1" applyProtection="1">
      <alignment vertical="top"/>
      <protection locked="0"/>
    </xf>
    <xf numFmtId="181" fontId="1" fillId="2" borderId="57" xfId="0" applyNumberFormat="1" applyFont="1" applyFill="1" applyBorder="1" applyAlignment="1" applyProtection="1">
      <alignment horizontal="right"/>
      <protection/>
    </xf>
    <xf numFmtId="0" fontId="3" fillId="0" borderId="30" xfId="0" applyNumberFormat="1" applyFont="1" applyFill="1" applyBorder="1" applyAlignment="1" applyProtection="1">
      <alignment horizontal="left" vertical="top"/>
      <protection locked="0"/>
    </xf>
    <xf numFmtId="0" fontId="4" fillId="0" borderId="49" xfId="0" applyNumberFormat="1" applyFont="1" applyFill="1" applyBorder="1" applyAlignment="1" applyProtection="1">
      <alignment vertical="top" wrapText="1"/>
      <protection locked="0"/>
    </xf>
    <xf numFmtId="0" fontId="1" fillId="0" borderId="49" xfId="0" applyNumberFormat="1" applyFont="1" applyFill="1" applyBorder="1" applyAlignment="1" applyProtection="1">
      <alignment horizontal="left" vertical="top" wrapText="1"/>
      <protection locked="0"/>
    </xf>
    <xf numFmtId="0" fontId="1" fillId="0" borderId="49" xfId="0" applyNumberFormat="1" applyFont="1" applyFill="1" applyBorder="1" applyAlignment="1" applyProtection="1">
      <alignment horizontal="left" vertical="top"/>
      <protection locked="0"/>
    </xf>
    <xf numFmtId="0" fontId="1" fillId="0" borderId="58" xfId="0" applyNumberFormat="1" applyFont="1" applyFill="1" applyBorder="1" applyAlignment="1" applyProtection="1">
      <alignment horizontal="left" vertical="top" wrapText="1"/>
      <protection locked="0"/>
    </xf>
    <xf numFmtId="0" fontId="1" fillId="3" borderId="51" xfId="0" applyNumberFormat="1" applyFont="1" applyFill="1" applyBorder="1" applyAlignment="1" applyProtection="1">
      <alignment horizontal="left" vertical="top"/>
      <protection locked="0"/>
    </xf>
    <xf numFmtId="0" fontId="3" fillId="2" borderId="49" xfId="0" applyNumberFormat="1" applyFont="1" applyFill="1" applyBorder="1" applyAlignment="1" applyProtection="1">
      <alignment horizontal="left" vertical="top" wrapText="1"/>
      <protection locked="0"/>
    </xf>
    <xf numFmtId="0" fontId="17" fillId="2" borderId="23" xfId="0" applyNumberFormat="1" applyFont="1" applyFill="1" applyBorder="1" applyAlignment="1" applyProtection="1">
      <alignment horizontal="left" vertical="top"/>
      <protection locked="0"/>
    </xf>
    <xf numFmtId="0" fontId="1" fillId="3" borderId="59" xfId="0" applyNumberFormat="1" applyFont="1" applyFill="1" applyBorder="1" applyAlignment="1" applyProtection="1">
      <alignment horizontal="left" vertical="top"/>
      <protection locked="0"/>
    </xf>
    <xf numFmtId="0" fontId="1" fillId="2" borderId="6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Fill="1" applyBorder="1" applyAlignment="1" applyProtection="1">
      <alignment horizontal="right" vertical="top"/>
      <protection locked="0"/>
    </xf>
    <xf numFmtId="169" fontId="1" fillId="0" borderId="0" xfId="0" applyNumberFormat="1" applyFont="1" applyFill="1" applyBorder="1" applyAlignment="1" applyProtection="1">
      <alignment vertical="top"/>
      <protection locked="0"/>
    </xf>
    <xf numFmtId="0" fontId="15" fillId="0" borderId="61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horizontal="left" vertical="top"/>
      <protection locked="0"/>
    </xf>
    <xf numFmtId="3" fontId="10" fillId="0" borderId="0" xfId="0" applyNumberFormat="1" applyFont="1" applyFill="1" applyBorder="1" applyAlignment="1" applyProtection="1">
      <alignment horizontal="right" vertical="top"/>
      <protection locked="0"/>
    </xf>
    <xf numFmtId="3" fontId="3" fillId="0" borderId="0" xfId="0" applyNumberFormat="1" applyFont="1" applyFill="1" applyBorder="1" applyAlignment="1" applyProtection="1">
      <alignment horizontal="center" vertical="top"/>
      <protection locked="0"/>
    </xf>
    <xf numFmtId="3" fontId="25" fillId="0" borderId="34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center" vertical="top"/>
      <protection locked="0"/>
    </xf>
    <xf numFmtId="4" fontId="1" fillId="0" borderId="0" xfId="0" applyNumberFormat="1" applyFont="1" applyFill="1" applyBorder="1" applyAlignment="1" applyProtection="1">
      <alignment horizontal="center" vertical="top"/>
      <protection locked="0"/>
    </xf>
    <xf numFmtId="4" fontId="1" fillId="0" borderId="34" xfId="0" applyNumberFormat="1" applyFont="1" applyFill="1" applyBorder="1" applyAlignment="1" applyProtection="1">
      <alignment vertical="top"/>
      <protection locked="0"/>
    </xf>
    <xf numFmtId="49" fontId="1" fillId="0" borderId="5" xfId="0" applyNumberFormat="1" applyFont="1" applyBorder="1" applyAlignment="1" applyProtection="1">
      <alignment horizontal="left" wrapText="1"/>
      <protection locked="0"/>
    </xf>
    <xf numFmtId="49" fontId="1" fillId="0" borderId="5" xfId="0" applyNumberFormat="1" applyFont="1" applyBorder="1" applyAlignment="1" applyProtection="1">
      <alignment horizontal="left" indent="1"/>
      <protection locked="0"/>
    </xf>
    <xf numFmtId="177" fontId="1" fillId="2" borderId="5" xfId="0" applyNumberFormat="1" applyFont="1" applyFill="1" applyBorder="1" applyAlignment="1" applyProtection="1">
      <alignment horizontal="right"/>
      <protection/>
    </xf>
    <xf numFmtId="177" fontId="1" fillId="3" borderId="6" xfId="0" applyNumberFormat="1" applyFont="1" applyFill="1" applyBorder="1" applyAlignment="1" applyProtection="1">
      <alignment horizontal="right"/>
      <protection/>
    </xf>
    <xf numFmtId="177" fontId="3" fillId="3" borderId="1" xfId="0" applyNumberFormat="1" applyFont="1" applyFill="1" applyBorder="1" applyAlignment="1" applyProtection="1">
      <alignment horizontal="right"/>
      <protection/>
    </xf>
    <xf numFmtId="167" fontId="1" fillId="2" borderId="53" xfId="0" applyNumberFormat="1" applyFont="1" applyFill="1" applyBorder="1" applyAlignment="1" applyProtection="1">
      <alignment horizontal="right"/>
      <protection/>
    </xf>
    <xf numFmtId="0" fontId="19" fillId="0" borderId="4" xfId="0" applyNumberFormat="1" applyFont="1" applyFill="1" applyBorder="1" applyAlignment="1" applyProtection="1" quotePrefix="1">
      <alignment horizontal="left" wrapText="1"/>
      <protection locked="0"/>
    </xf>
    <xf numFmtId="0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center"/>
    </xf>
    <xf numFmtId="0" fontId="3" fillId="0" borderId="62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1" xfId="0" applyNumberFormat="1" applyFont="1" applyFill="1" applyBorder="1" applyAlignment="1" applyProtection="1">
      <alignment horizontal="center" vertical="top"/>
      <protection locked="0"/>
    </xf>
    <xf numFmtId="179" fontId="17" fillId="3" borderId="5" xfId="0" applyNumberFormat="1" applyFont="1" applyFill="1" applyBorder="1" applyAlignment="1" applyProtection="1">
      <alignment horizontal="right"/>
      <protection/>
    </xf>
    <xf numFmtId="4" fontId="22" fillId="0" borderId="52" xfId="0" applyNumberFormat="1" applyFont="1" applyFill="1" applyBorder="1" applyAlignment="1" applyProtection="1">
      <alignment/>
      <protection/>
    </xf>
    <xf numFmtId="4" fontId="31" fillId="3" borderId="13" xfId="0" applyNumberFormat="1" applyFont="1" applyFill="1" applyBorder="1" applyAlignment="1" applyProtection="1">
      <alignment/>
      <protection/>
    </xf>
    <xf numFmtId="179" fontId="22" fillId="0" borderId="49" xfId="0" applyNumberFormat="1" applyFont="1" applyFill="1" applyBorder="1" applyAlignment="1" applyProtection="1">
      <alignment horizontal="right"/>
      <protection/>
    </xf>
    <xf numFmtId="4" fontId="31" fillId="3" borderId="13" xfId="0" applyNumberFormat="1" applyFont="1" applyFill="1" applyBorder="1" applyAlignment="1" applyProtection="1">
      <alignment horizontal="right"/>
      <protection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21" fillId="0" borderId="0" xfId="0" applyFont="1" applyBorder="1" applyAlignment="1">
      <alignment/>
    </xf>
    <xf numFmtId="0" fontId="33" fillId="0" borderId="0" xfId="0" applyFont="1" applyBorder="1" applyAlignment="1">
      <alignment/>
    </xf>
    <xf numFmtId="49" fontId="21" fillId="0" borderId="0" xfId="0" applyNumberFormat="1" applyFont="1" applyBorder="1" applyAlignment="1">
      <alignment/>
    </xf>
    <xf numFmtId="181" fontId="1" fillId="2" borderId="40" xfId="0" applyNumberFormat="1" applyFont="1" applyFill="1" applyBorder="1" applyAlignment="1" applyProtection="1">
      <alignment horizontal="right"/>
      <protection/>
    </xf>
    <xf numFmtId="0" fontId="1" fillId="0" borderId="58" xfId="0" applyNumberFormat="1" applyFont="1" applyFill="1" applyBorder="1" applyAlignment="1" applyProtection="1">
      <alignment vertical="top"/>
      <protection locked="0"/>
    </xf>
    <xf numFmtId="181" fontId="1" fillId="2" borderId="60" xfId="0" applyNumberFormat="1" applyFont="1" applyFill="1" applyBorder="1" applyAlignment="1" applyProtection="1">
      <alignment horizontal="right"/>
      <protection/>
    </xf>
    <xf numFmtId="176" fontId="1" fillId="3" borderId="63" xfId="0" applyNumberFormat="1" applyFont="1" applyFill="1" applyBorder="1" applyAlignment="1" applyProtection="1">
      <alignment horizontal="right"/>
      <protection/>
    </xf>
    <xf numFmtId="176" fontId="3" fillId="2" borderId="49" xfId="0" applyNumberFormat="1" applyFont="1" applyFill="1" applyBorder="1" applyAlignment="1" applyProtection="1">
      <alignment horizontal="right" vertical="top"/>
      <protection/>
    </xf>
    <xf numFmtId="176" fontId="3" fillId="2" borderId="50" xfId="0" applyNumberFormat="1" applyFont="1" applyFill="1" applyBorder="1" applyAlignment="1" applyProtection="1">
      <alignment horizontal="right" vertical="top"/>
      <protection/>
    </xf>
    <xf numFmtId="176" fontId="1" fillId="3" borderId="49" xfId="0" applyNumberFormat="1" applyFont="1" applyFill="1" applyBorder="1" applyAlignment="1" applyProtection="1">
      <alignment horizontal="right"/>
      <protection/>
    </xf>
    <xf numFmtId="176" fontId="1" fillId="3" borderId="50" xfId="0" applyNumberFormat="1" applyFont="1" applyFill="1" applyBorder="1" applyAlignment="1" applyProtection="1">
      <alignment horizontal="right"/>
      <protection/>
    </xf>
    <xf numFmtId="176" fontId="1" fillId="3" borderId="51" xfId="0" applyNumberFormat="1" applyFont="1" applyFill="1" applyBorder="1" applyAlignment="1" applyProtection="1">
      <alignment horizontal="right"/>
      <protection/>
    </xf>
    <xf numFmtId="167" fontId="17" fillId="2" borderId="4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 vertical="top"/>
      <protection locked="0"/>
    </xf>
    <xf numFmtId="49" fontId="0" fillId="0" borderId="0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29" fillId="0" borderId="0" xfId="0" applyNumberFormat="1" applyFont="1" applyFill="1" applyBorder="1" applyAlignment="1" applyProtection="1">
      <alignment horizontal="right" vertical="top"/>
      <protection locked="0"/>
    </xf>
    <xf numFmtId="2" fontId="29" fillId="0" borderId="0" xfId="0" applyNumberFormat="1" applyFont="1" applyFill="1" applyBorder="1" applyAlignment="1" applyProtection="1">
      <alignment vertical="top"/>
      <protection locked="0"/>
    </xf>
    <xf numFmtId="2" fontId="0" fillId="0" borderId="0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vertical="top"/>
      <protection locked="0"/>
    </xf>
    <xf numFmtId="2" fontId="29" fillId="0" borderId="0" xfId="0" applyNumberFormat="1" applyFont="1" applyFill="1" applyBorder="1" applyAlignment="1" applyProtection="1">
      <alignment horizontal="center" vertical="top"/>
      <protection locked="0"/>
    </xf>
    <xf numFmtId="167" fontId="29" fillId="0" borderId="0" xfId="19" applyNumberFormat="1" applyFont="1" applyFill="1" applyBorder="1" applyAlignment="1" applyProtection="1">
      <alignment horizontal="center" vertical="top"/>
      <protection locked="0"/>
    </xf>
    <xf numFmtId="0" fontId="0" fillId="0" borderId="34" xfId="0" applyNumberFormat="1" applyFont="1" applyFill="1" applyBorder="1" applyAlignment="1" applyProtection="1">
      <alignment vertical="top"/>
      <protection locked="0"/>
    </xf>
    <xf numFmtId="0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NumberFormat="1" applyFont="1" applyFill="1" applyBorder="1" applyAlignment="1" applyProtection="1">
      <alignment vertical="top"/>
      <protection locked="0"/>
    </xf>
    <xf numFmtId="0" fontId="0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0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0" fontId="3" fillId="0" borderId="54" xfId="0" applyNumberFormat="1" applyFont="1" applyFill="1" applyBorder="1" applyAlignment="1" applyProtection="1">
      <alignment horizontal="center" vertical="top"/>
      <protection locked="0"/>
    </xf>
    <xf numFmtId="0" fontId="3" fillId="0" borderId="64" xfId="0" applyNumberFormat="1" applyFont="1" applyFill="1" applyBorder="1" applyAlignment="1" applyProtection="1">
      <alignment horizontal="center" vertical="top"/>
      <protection locked="0"/>
    </xf>
    <xf numFmtId="0" fontId="3" fillId="0" borderId="65" xfId="0" applyNumberFormat="1" applyFont="1" applyFill="1" applyBorder="1" applyAlignment="1" applyProtection="1">
      <alignment horizontal="center" vertical="top"/>
      <protection locked="0"/>
    </xf>
    <xf numFmtId="0" fontId="1" fillId="0" borderId="8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Fill="1" applyBorder="1" applyAlignment="1" applyProtection="1">
      <alignment horizontal="center" vertical="top" wrapText="1"/>
      <protection locked="0"/>
    </xf>
    <xf numFmtId="179" fontId="1" fillId="0" borderId="52" xfId="0" applyNumberFormat="1" applyFont="1" applyFill="1" applyBorder="1" applyAlignment="1" applyProtection="1">
      <alignment horizontal="left"/>
      <protection locked="0"/>
    </xf>
    <xf numFmtId="179" fontId="1" fillId="0" borderId="50" xfId="0" applyNumberFormat="1" applyFont="1" applyFill="1" applyBorder="1" applyAlignment="1" applyProtection="1">
      <alignment horizontal="left"/>
      <protection locked="0"/>
    </xf>
    <xf numFmtId="179" fontId="1" fillId="0" borderId="31" xfId="0" applyNumberFormat="1" applyFont="1" applyFill="1" applyBorder="1" applyAlignment="1" applyProtection="1">
      <alignment horizontal="left"/>
      <protection locked="0"/>
    </xf>
    <xf numFmtId="0" fontId="19" fillId="0" borderId="49" xfId="0" applyNumberFormat="1" applyFont="1" applyFill="1" applyBorder="1" applyAlignment="1" applyProtection="1">
      <alignment horizontal="center" vertical="top" wrapText="1"/>
      <protection locked="0"/>
    </xf>
    <xf numFmtId="0" fontId="19" fillId="0" borderId="52" xfId="0" applyNumberFormat="1" applyFont="1" applyFill="1" applyBorder="1" applyAlignment="1" applyProtection="1">
      <alignment horizontal="center" vertical="top" wrapText="1"/>
      <protection locked="0"/>
    </xf>
    <xf numFmtId="0" fontId="19" fillId="0" borderId="50" xfId="0" applyNumberFormat="1" applyFont="1" applyFill="1" applyBorder="1" applyAlignment="1" applyProtection="1">
      <alignment horizontal="center" vertical="top" wrapText="1"/>
      <protection locked="0"/>
    </xf>
    <xf numFmtId="0" fontId="19" fillId="0" borderId="51" xfId="0" applyNumberFormat="1" applyFont="1" applyFill="1" applyBorder="1" applyAlignment="1" applyProtection="1" quotePrefix="1">
      <alignment horizontal="center" vertical="top" wrapText="1"/>
      <protection locked="0"/>
    </xf>
    <xf numFmtId="0" fontId="19" fillId="0" borderId="27" xfId="0" applyNumberFormat="1" applyFont="1" applyFill="1" applyBorder="1" applyAlignment="1" applyProtection="1" quotePrefix="1">
      <alignment horizontal="center" vertical="top" wrapText="1"/>
      <protection locked="0"/>
    </xf>
    <xf numFmtId="0" fontId="19" fillId="0" borderId="21" xfId="0" applyNumberFormat="1" applyFont="1" applyFill="1" applyBorder="1" applyAlignment="1" applyProtection="1" quotePrefix="1">
      <alignment horizontal="center" vertical="top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textRotation="255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textRotation="255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179" fontId="1" fillId="0" borderId="52" xfId="0" applyNumberFormat="1" applyFont="1" applyFill="1" applyBorder="1" applyAlignment="1" applyProtection="1">
      <alignment horizontal="center"/>
      <protection locked="0"/>
    </xf>
    <xf numFmtId="179" fontId="1" fillId="0" borderId="50" xfId="0" applyNumberFormat="1" applyFont="1" applyFill="1" applyBorder="1" applyAlignment="1" applyProtection="1">
      <alignment horizontal="center"/>
      <protection locked="0"/>
    </xf>
    <xf numFmtId="179" fontId="1" fillId="0" borderId="51" xfId="0" applyNumberFormat="1" applyFont="1" applyFill="1" applyBorder="1" applyAlignment="1" applyProtection="1">
      <alignment horizontal="center"/>
      <protection locked="0"/>
    </xf>
    <xf numFmtId="179" fontId="1" fillId="0" borderId="27" xfId="0" applyNumberFormat="1" applyFont="1" applyFill="1" applyBorder="1" applyAlignment="1" applyProtection="1">
      <alignment horizontal="center"/>
      <protection locked="0"/>
    </xf>
    <xf numFmtId="179" fontId="1" fillId="0" borderId="21" xfId="0" applyNumberFormat="1" applyFont="1" applyFill="1" applyBorder="1" applyAlignment="1" applyProtection="1">
      <alignment horizontal="center"/>
      <protection locked="0"/>
    </xf>
    <xf numFmtId="179" fontId="3" fillId="3" borderId="49" xfId="0" applyNumberFormat="1" applyFont="1" applyFill="1" applyBorder="1" applyAlignment="1" applyProtection="1">
      <alignment horizontal="center" vertical="center"/>
      <protection locked="0"/>
    </xf>
    <xf numFmtId="179" fontId="3" fillId="3" borderId="52" xfId="0" applyNumberFormat="1" applyFont="1" applyFill="1" applyBorder="1" applyAlignment="1" applyProtection="1">
      <alignment horizontal="center" vertical="center"/>
      <protection locked="0"/>
    </xf>
    <xf numFmtId="179" fontId="3" fillId="3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5" xfId="0" applyNumberFormat="1" applyFont="1" applyFill="1" applyBorder="1" applyAlignment="1" applyProtection="1">
      <alignment horizontal="center" vertical="top" wrapText="1"/>
      <protection/>
    </xf>
    <xf numFmtId="0" fontId="29" fillId="0" borderId="8" xfId="0" applyNumberFormat="1" applyFont="1" applyFill="1" applyBorder="1" applyAlignment="1" applyProtection="1">
      <alignment vertical="center" textRotation="255"/>
      <protection/>
    </xf>
    <xf numFmtId="0" fontId="29" fillId="0" borderId="4" xfId="0" applyNumberFormat="1" applyFont="1" applyFill="1" applyBorder="1" applyAlignment="1" applyProtection="1">
      <alignment vertical="center" textRotation="255"/>
      <protection/>
    </xf>
    <xf numFmtId="0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79" fontId="1" fillId="0" borderId="52" xfId="0" applyNumberFormat="1" applyFont="1" applyFill="1" applyBorder="1" applyAlignment="1" applyProtection="1">
      <alignment horizontal="center" vertical="center"/>
      <protection locked="0"/>
    </xf>
    <xf numFmtId="179" fontId="1" fillId="0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52" xfId="0" applyNumberFormat="1" applyFont="1" applyFill="1" applyBorder="1" applyAlignment="1" applyProtection="1">
      <alignment horizontal="left" wrapText="1"/>
      <protection/>
    </xf>
    <xf numFmtId="0" fontId="0" fillId="0" borderId="50" xfId="0" applyNumberFormat="1" applyFont="1" applyFill="1" applyBorder="1" applyAlignment="1" applyProtection="1">
      <alignment horizontal="left" wrapText="1"/>
      <protection/>
    </xf>
    <xf numFmtId="179" fontId="1" fillId="0" borderId="52" xfId="0" applyNumberFormat="1" applyFont="1" applyFill="1" applyBorder="1" applyAlignment="1" applyProtection="1">
      <alignment horizontal="center" wrapText="1"/>
      <protection locked="0"/>
    </xf>
    <xf numFmtId="179" fontId="1" fillId="0" borderId="50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6" xfId="0" applyNumberFormat="1" applyFont="1" applyFill="1" applyBorder="1" applyAlignment="1" applyProtection="1">
      <alignment horizontal="center" vertical="top"/>
      <protection locked="0"/>
    </xf>
    <xf numFmtId="0" fontId="3" fillId="0" borderId="61" xfId="0" applyNumberFormat="1" applyFont="1" applyFill="1" applyBorder="1" applyAlignment="1" applyProtection="1">
      <alignment horizontal="center" vertical="top"/>
      <protection locked="0"/>
    </xf>
    <xf numFmtId="0" fontId="3" fillId="0" borderId="67" xfId="0" applyNumberFormat="1" applyFont="1" applyFill="1" applyBorder="1" applyAlignment="1" applyProtection="1">
      <alignment horizontal="center" vertical="top"/>
      <protection locked="0"/>
    </xf>
    <xf numFmtId="179" fontId="19" fillId="0" borderId="52" xfId="0" applyNumberFormat="1" applyFont="1" applyFill="1" applyBorder="1" applyAlignment="1" applyProtection="1">
      <alignment horizontal="center" vertical="center"/>
      <protection locked="0"/>
    </xf>
    <xf numFmtId="179" fontId="19" fillId="0" borderId="50" xfId="0" applyNumberFormat="1" applyFont="1" applyFill="1" applyBorder="1" applyAlignment="1" applyProtection="1">
      <alignment horizontal="center" vertical="center"/>
      <protection locked="0"/>
    </xf>
    <xf numFmtId="179" fontId="19" fillId="3" borderId="49" xfId="0" applyNumberFormat="1" applyFont="1" applyFill="1" applyBorder="1" applyAlignment="1" applyProtection="1">
      <alignment horizontal="center" vertical="center" wrapText="1"/>
      <protection locked="0"/>
    </xf>
    <xf numFmtId="179" fontId="19" fillId="3" borderId="52" xfId="0" applyNumberFormat="1" applyFont="1" applyFill="1" applyBorder="1" applyAlignment="1" applyProtection="1">
      <alignment horizontal="center" vertical="center" wrapText="1"/>
      <protection locked="0"/>
    </xf>
    <xf numFmtId="179" fontId="19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9" xfId="0" applyNumberFormat="1" applyFont="1" applyFill="1" applyBorder="1" applyAlignment="1" applyProtection="1" quotePrefix="1">
      <alignment horizontal="center" vertical="top" wrapText="1"/>
      <protection locked="0"/>
    </xf>
    <xf numFmtId="0" fontId="19" fillId="0" borderId="52" xfId="0" applyNumberFormat="1" applyFont="1" applyFill="1" applyBorder="1" applyAlignment="1" applyProtection="1" quotePrefix="1">
      <alignment horizontal="center" vertical="top" wrapText="1"/>
      <protection locked="0"/>
    </xf>
    <xf numFmtId="0" fontId="19" fillId="0" borderId="50" xfId="0" applyNumberFormat="1" applyFont="1" applyFill="1" applyBorder="1" applyAlignment="1" applyProtection="1" quotePrefix="1">
      <alignment horizontal="center" vertical="top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textRotation="255" wrapText="1"/>
      <protection locked="0"/>
    </xf>
    <xf numFmtId="0" fontId="17" fillId="0" borderId="8" xfId="0" applyNumberFormat="1" applyFont="1" applyFill="1" applyBorder="1" applyAlignment="1" applyProtection="1">
      <alignment horizontal="center" vertical="center" textRotation="255" wrapText="1"/>
      <protection locked="0"/>
    </xf>
    <xf numFmtId="0" fontId="17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19" fillId="0" borderId="49" xfId="0" applyNumberFormat="1" applyFont="1" applyFill="1" applyBorder="1" applyAlignment="1" applyProtection="1">
      <alignment horizontal="center" vertical="top" wrapText="1"/>
      <protection locked="0"/>
    </xf>
    <xf numFmtId="49" fontId="19" fillId="0" borderId="52" xfId="0" applyNumberFormat="1" applyFont="1" applyFill="1" applyBorder="1" applyAlignment="1" applyProtection="1">
      <alignment horizontal="center" vertical="top" wrapText="1"/>
      <protection locked="0"/>
    </xf>
    <xf numFmtId="49" fontId="19" fillId="0" borderId="50" xfId="0" applyNumberFormat="1" applyFont="1" applyFill="1" applyBorder="1" applyAlignment="1" applyProtection="1">
      <alignment horizontal="center" vertical="top" wrapText="1"/>
      <protection locked="0"/>
    </xf>
    <xf numFmtId="179" fontId="17" fillId="3" borderId="49" xfId="0" applyNumberFormat="1" applyFont="1" applyFill="1" applyBorder="1" applyAlignment="1" applyProtection="1">
      <alignment horizontal="center" vertical="center" wrapText="1"/>
      <protection locked="0"/>
    </xf>
    <xf numFmtId="179" fontId="17" fillId="3" borderId="52" xfId="0" applyNumberFormat="1" applyFont="1" applyFill="1" applyBorder="1" applyAlignment="1" applyProtection="1">
      <alignment horizontal="center" vertical="center" wrapText="1"/>
      <protection locked="0"/>
    </xf>
    <xf numFmtId="179" fontId="17" fillId="3" borderId="5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49" xfId="0" applyNumberFormat="1" applyFont="1" applyFill="1" applyBorder="1" applyAlignment="1" applyProtection="1">
      <alignment horizontal="right"/>
      <protection locked="0"/>
    </xf>
    <xf numFmtId="176" fontId="1" fillId="0" borderId="50" xfId="0" applyNumberFormat="1" applyFont="1" applyFill="1" applyBorder="1" applyAlignment="1" applyProtection="1">
      <alignment horizontal="right"/>
      <protection locked="0"/>
    </xf>
    <xf numFmtId="176" fontId="3" fillId="0" borderId="30" xfId="0" applyNumberFormat="1" applyFont="1" applyFill="1" applyBorder="1" applyAlignment="1" applyProtection="1">
      <alignment horizontal="right"/>
      <protection locked="0"/>
    </xf>
    <xf numFmtId="176" fontId="3" fillId="0" borderId="24" xfId="0" applyNumberFormat="1" applyFont="1" applyFill="1" applyBorder="1" applyAlignment="1" applyProtection="1">
      <alignment horizontal="right"/>
      <protection locked="0"/>
    </xf>
    <xf numFmtId="176" fontId="1" fillId="3" borderId="59" xfId="0" applyNumberFormat="1" applyFont="1" applyFill="1" applyBorder="1" applyAlignment="1" applyProtection="1">
      <alignment horizontal="right"/>
      <protection/>
    </xf>
    <xf numFmtId="176" fontId="1" fillId="3" borderId="63" xfId="0" applyNumberFormat="1" applyFont="1" applyFill="1" applyBorder="1" applyAlignment="1" applyProtection="1">
      <alignment horizontal="right"/>
      <protection/>
    </xf>
    <xf numFmtId="0" fontId="3" fillId="0" borderId="61" xfId="0" applyNumberFormat="1" applyFont="1" applyFill="1" applyBorder="1" applyAlignment="1" applyProtection="1">
      <alignment horizontal="right" vertical="center" wrapText="1"/>
      <protection locked="0"/>
    </xf>
    <xf numFmtId="176" fontId="1" fillId="3" borderId="49" xfId="0" applyNumberFormat="1" applyFont="1" applyFill="1" applyBorder="1" applyAlignment="1" applyProtection="1">
      <alignment horizontal="right"/>
      <protection/>
    </xf>
    <xf numFmtId="176" fontId="1" fillId="3" borderId="50" xfId="0" applyNumberFormat="1" applyFont="1" applyFill="1" applyBorder="1" applyAlignment="1" applyProtection="1">
      <alignment horizontal="right"/>
      <protection/>
    </xf>
    <xf numFmtId="0" fontId="35" fillId="0" borderId="27" xfId="0" applyNumberFormat="1" applyFont="1" applyFill="1" applyBorder="1" applyAlignment="1" applyProtection="1">
      <alignment horizontal="center" vertical="top"/>
      <protection locked="0"/>
    </xf>
    <xf numFmtId="0" fontId="3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49" xfId="0" applyNumberFormat="1" applyFont="1" applyFill="1" applyBorder="1" applyAlignment="1" applyProtection="1">
      <alignment horizontal="right" vertical="top"/>
      <protection/>
    </xf>
    <xf numFmtId="176" fontId="3" fillId="2" borderId="50" xfId="0" applyNumberFormat="1" applyFont="1" applyFill="1" applyBorder="1" applyAlignment="1" applyProtection="1">
      <alignment horizontal="right" vertical="top"/>
      <protection/>
    </xf>
    <xf numFmtId="0" fontId="3" fillId="0" borderId="8" xfId="0" applyNumberFormat="1" applyFont="1" applyFill="1" applyBorder="1" applyAlignment="1" applyProtection="1">
      <alignment horizontal="center" vertical="top"/>
      <protection locked="0"/>
    </xf>
    <xf numFmtId="0" fontId="3" fillId="0" borderId="1" xfId="0" applyNumberFormat="1" applyFont="1" applyFill="1" applyBorder="1" applyAlignment="1" applyProtection="1">
      <alignment horizontal="center" vertical="top"/>
      <protection locked="0"/>
    </xf>
    <xf numFmtId="0" fontId="29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/>
    </xf>
    <xf numFmtId="0" fontId="3" fillId="0" borderId="25" xfId="0" applyNumberFormat="1" applyFont="1" applyFill="1" applyBorder="1" applyAlignment="1" applyProtection="1">
      <alignment horizontal="center" vertical="top"/>
      <protection locked="0"/>
    </xf>
    <xf numFmtId="0" fontId="3" fillId="0" borderId="53" xfId="0" applyNumberFormat="1" applyFont="1" applyFill="1" applyBorder="1" applyAlignment="1" applyProtection="1">
      <alignment horizontal="center" vertical="top"/>
      <protection locked="0"/>
    </xf>
    <xf numFmtId="0" fontId="3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top"/>
      <protection locked="0"/>
    </xf>
    <xf numFmtId="0" fontId="3" fillId="0" borderId="24" xfId="0" applyNumberFormat="1" applyFont="1" applyFill="1" applyBorder="1" applyAlignment="1" applyProtection="1">
      <alignment horizontal="center" vertical="top"/>
      <protection locked="0"/>
    </xf>
    <xf numFmtId="0" fontId="3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8" xfId="0" applyNumberFormat="1" applyFont="1" applyFill="1" applyBorder="1" applyAlignment="1" applyProtection="1">
      <alignment horizontal="left" vertical="top" wrapText="1"/>
      <protection locked="0"/>
    </xf>
    <xf numFmtId="0" fontId="1" fillId="0" borderId="5" xfId="0" applyNumberFormat="1" applyFont="1" applyFill="1" applyBorder="1" applyAlignment="1" applyProtection="1">
      <alignment horizontal="left" vertical="top" wrapText="1"/>
      <protection locked="0"/>
    </xf>
    <xf numFmtId="0" fontId="1" fillId="0" borderId="68" xfId="0" applyNumberFormat="1" applyFont="1" applyFill="1" applyBorder="1" applyAlignment="1" applyProtection="1">
      <alignment horizontal="center" vertical="top"/>
      <protection locked="0"/>
    </xf>
    <xf numFmtId="0" fontId="1" fillId="0" borderId="20" xfId="0" applyNumberFormat="1" applyFont="1" applyFill="1" applyBorder="1" applyAlignment="1" applyProtection="1">
      <alignment horizontal="center" vertical="top"/>
      <protection locked="0"/>
    </xf>
    <xf numFmtId="0" fontId="1" fillId="0" borderId="3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3" xfId="0" applyNumberFormat="1" applyFont="1" applyFill="1" applyBorder="1" applyAlignment="1" applyProtection="1">
      <alignment horizontal="left" vertical="top" wrapText="1"/>
      <protection locked="0"/>
    </xf>
    <xf numFmtId="0" fontId="1" fillId="0" borderId="4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59" xfId="0" applyNumberFormat="1" applyFont="1" applyFill="1" applyBorder="1" applyAlignment="1" applyProtection="1">
      <alignment horizontal="center" vertical="center"/>
      <protection locked="0"/>
    </xf>
    <xf numFmtId="0" fontId="3" fillId="0" borderId="69" xfId="0" applyNumberFormat="1" applyFont="1" applyFill="1" applyBorder="1" applyAlignment="1" applyProtection="1">
      <alignment horizontal="center" vertical="center"/>
      <protection locked="0"/>
    </xf>
    <xf numFmtId="0" fontId="3" fillId="0" borderId="63" xfId="0" applyNumberFormat="1" applyFont="1" applyFill="1" applyBorder="1" applyAlignment="1" applyProtection="1">
      <alignment horizontal="center" vertical="center"/>
      <protection locked="0"/>
    </xf>
    <xf numFmtId="0" fontId="1" fillId="0" borderId="70" xfId="0" applyNumberFormat="1" applyFont="1" applyFill="1" applyBorder="1" applyAlignment="1" applyProtection="1">
      <alignment horizontal="center" vertical="top"/>
      <protection locked="0"/>
    </xf>
    <xf numFmtId="0" fontId="1" fillId="0" borderId="5" xfId="0" applyNumberFormat="1" applyFont="1" applyFill="1" applyBorder="1" applyAlignment="1" applyProtection="1">
      <alignment horizontal="center" vertical="top"/>
      <protection locked="0"/>
    </xf>
    <xf numFmtId="0" fontId="1" fillId="0" borderId="8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NumberFormat="1" applyFont="1" applyFill="1" applyBorder="1" applyAlignment="1" applyProtection="1">
      <alignment horizontal="center" vertical="top"/>
      <protection locked="0"/>
    </xf>
    <xf numFmtId="0" fontId="18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59" xfId="0" applyNumberFormat="1" applyFont="1" applyFill="1" applyBorder="1" applyAlignment="1" applyProtection="1">
      <alignment horizontal="center" vertical="top"/>
      <protection locked="0"/>
    </xf>
    <xf numFmtId="0" fontId="3" fillId="0" borderId="69" xfId="0" applyNumberFormat="1" applyFont="1" applyFill="1" applyBorder="1" applyAlignment="1" applyProtection="1">
      <alignment horizontal="center" vertical="top"/>
      <protection locked="0"/>
    </xf>
    <xf numFmtId="0" fontId="3" fillId="0" borderId="63" xfId="0" applyNumberFormat="1" applyFont="1" applyFill="1" applyBorder="1" applyAlignment="1" applyProtection="1">
      <alignment horizontal="center" vertical="top"/>
      <protection locked="0"/>
    </xf>
    <xf numFmtId="0" fontId="1" fillId="0" borderId="49" xfId="0" applyNumberFormat="1" applyFont="1" applyFill="1" applyBorder="1" applyAlignment="1" applyProtection="1">
      <alignment horizontal="center"/>
      <protection locked="0"/>
    </xf>
    <xf numFmtId="0" fontId="1" fillId="0" borderId="5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69" xfId="0" applyNumberFormat="1" applyFont="1" applyFill="1" applyBorder="1" applyAlignment="1" applyProtection="1">
      <alignment horizontal="center" vertical="center"/>
      <protection/>
    </xf>
    <xf numFmtId="0" fontId="0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38" fillId="0" borderId="71" xfId="0" applyFont="1" applyBorder="1" applyAlignment="1">
      <alignment horizontal="center"/>
    </xf>
    <xf numFmtId="0" fontId="38" fillId="0" borderId="72" xfId="0" applyFont="1" applyBorder="1" applyAlignment="1">
      <alignment horizontal="center"/>
    </xf>
    <xf numFmtId="0" fontId="38" fillId="0" borderId="73" xfId="0" applyFont="1" applyBorder="1" applyAlignment="1">
      <alignment horizontal="center"/>
    </xf>
    <xf numFmtId="0" fontId="38" fillId="0" borderId="74" xfId="0" applyFont="1" applyBorder="1" applyAlignment="1">
      <alignment horizontal="center"/>
    </xf>
    <xf numFmtId="0" fontId="0" fillId="0" borderId="75" xfId="0" applyBorder="1" applyAlignment="1">
      <alignment/>
    </xf>
    <xf numFmtId="0" fontId="21" fillId="0" borderId="76" xfId="0" applyFont="1" applyBorder="1" applyAlignment="1">
      <alignment horizontal="center"/>
    </xf>
    <xf numFmtId="0" fontId="39" fillId="0" borderId="77" xfId="0" applyFont="1" applyBorder="1" applyAlignment="1">
      <alignment vertical="center"/>
    </xf>
    <xf numFmtId="0" fontId="20" fillId="0" borderId="78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0" fillId="5" borderId="82" xfId="0" applyFont="1" applyFill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0" fillId="0" borderId="88" xfId="0" applyBorder="1" applyAlignment="1">
      <alignment horizontal="center"/>
    </xf>
    <xf numFmtId="0" fontId="0" fillId="0" borderId="0" xfId="0" applyBorder="1" applyAlignment="1">
      <alignment/>
    </xf>
    <xf numFmtId="0" fontId="21" fillId="0" borderId="23" xfId="0" applyFont="1" applyBorder="1" applyAlignment="1">
      <alignment vertical="center"/>
    </xf>
    <xf numFmtId="0" fontId="20" fillId="0" borderId="8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90" xfId="0" applyFont="1" applyBorder="1" applyAlignment="1">
      <alignment/>
    </xf>
    <xf numFmtId="0" fontId="21" fillId="0" borderId="0" xfId="0" applyFont="1" applyBorder="1" applyAlignment="1">
      <alignment/>
    </xf>
    <xf numFmtId="0" fontId="20" fillId="5" borderId="44" xfId="0" applyFont="1" applyFill="1" applyBorder="1" applyAlignment="1">
      <alignment/>
    </xf>
    <xf numFmtId="0" fontId="21" fillId="0" borderId="91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90" xfId="0" applyFont="1" applyBorder="1" applyAlignment="1">
      <alignment/>
    </xf>
    <xf numFmtId="0" fontId="21" fillId="0" borderId="92" xfId="0" applyFont="1" applyBorder="1" applyAlignment="1">
      <alignment/>
    </xf>
    <xf numFmtId="0" fontId="20" fillId="5" borderId="29" xfId="0" applyFont="1" applyFill="1" applyBorder="1" applyAlignment="1">
      <alignment/>
    </xf>
    <xf numFmtId="0" fontId="21" fillId="0" borderId="93" xfId="0" applyFont="1" applyBorder="1" applyAlignment="1">
      <alignment/>
    </xf>
    <xf numFmtId="0" fontId="39" fillId="0" borderId="88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20" fillId="0" borderId="23" xfId="0" applyFont="1" applyBorder="1" applyAlignment="1">
      <alignment vertical="center"/>
    </xf>
    <xf numFmtId="0" fontId="20" fillId="0" borderId="89" xfId="0" applyFont="1" applyBorder="1" applyAlignment="1">
      <alignment/>
    </xf>
    <xf numFmtId="0" fontId="20" fillId="5" borderId="44" xfId="0" applyFont="1" applyFill="1" applyBorder="1" applyAlignment="1">
      <alignment/>
    </xf>
    <xf numFmtId="0" fontId="20" fillId="0" borderId="91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90" xfId="0" applyFont="1" applyBorder="1" applyAlignment="1">
      <alignment/>
    </xf>
    <xf numFmtId="0" fontId="21" fillId="0" borderId="92" xfId="0" applyFont="1" applyBorder="1" applyAlignment="1">
      <alignment/>
    </xf>
    <xf numFmtId="0" fontId="20" fillId="5" borderId="29" xfId="0" applyFont="1" applyFill="1" applyBorder="1" applyAlignment="1">
      <alignment/>
    </xf>
    <xf numFmtId="0" fontId="20" fillId="0" borderId="93" xfId="0" applyFont="1" applyBorder="1" applyAlignment="1">
      <alignment/>
    </xf>
    <xf numFmtId="0" fontId="39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94" xfId="0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51" xfId="0" applyFont="1" applyBorder="1" applyAlignment="1">
      <alignment vertical="center"/>
    </xf>
    <xf numFmtId="0" fontId="20" fillId="0" borderId="95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96" xfId="0" applyFont="1" applyBorder="1" applyAlignment="1">
      <alignment/>
    </xf>
    <xf numFmtId="0" fontId="20" fillId="5" borderId="48" xfId="0" applyFont="1" applyFill="1" applyBorder="1" applyAlignment="1">
      <alignment/>
    </xf>
    <xf numFmtId="0" fontId="21" fillId="0" borderId="97" xfId="0" applyFont="1" applyBorder="1" applyAlignment="1">
      <alignment/>
    </xf>
    <xf numFmtId="0" fontId="20" fillId="0" borderId="27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98" xfId="0" applyFont="1" applyBorder="1" applyAlignment="1">
      <alignment/>
    </xf>
    <xf numFmtId="0" fontId="20" fillId="5" borderId="21" xfId="0" applyFont="1" applyFill="1" applyBorder="1" applyAlignment="1">
      <alignment/>
    </xf>
    <xf numFmtId="0" fontId="21" fillId="0" borderId="99" xfId="0" applyFont="1" applyBorder="1" applyAlignment="1">
      <alignment/>
    </xf>
    <xf numFmtId="0" fontId="0" fillId="0" borderId="100" xfId="0" applyBorder="1" applyAlignment="1">
      <alignment horizontal="center"/>
    </xf>
    <xf numFmtId="0" fontId="21" fillId="0" borderId="101" xfId="0" applyFont="1" applyBorder="1" applyAlignment="1">
      <alignment horizontal="left" vertical="center" wrapText="1"/>
    </xf>
    <xf numFmtId="0" fontId="21" fillId="0" borderId="102" xfId="0" applyFont="1" applyBorder="1" applyAlignment="1">
      <alignment vertical="center"/>
    </xf>
    <xf numFmtId="0" fontId="20" fillId="0" borderId="103" xfId="0" applyFont="1" applyBorder="1" applyAlignment="1">
      <alignment horizontal="center"/>
    </xf>
    <xf numFmtId="2" fontId="21" fillId="0" borderId="101" xfId="0" applyNumberFormat="1" applyFont="1" applyBorder="1" applyAlignment="1">
      <alignment horizontal="center"/>
    </xf>
    <xf numFmtId="2" fontId="21" fillId="0" borderId="104" xfId="0" applyNumberFormat="1" applyFont="1" applyBorder="1" applyAlignment="1">
      <alignment horizontal="center"/>
    </xf>
    <xf numFmtId="4" fontId="21" fillId="0" borderId="101" xfId="0" applyNumberFormat="1" applyFont="1" applyBorder="1" applyAlignment="1">
      <alignment horizontal="center"/>
    </xf>
    <xf numFmtId="2" fontId="20" fillId="5" borderId="105" xfId="0" applyNumberFormat="1" applyFont="1" applyFill="1" applyBorder="1" applyAlignment="1">
      <alignment horizontal="center"/>
    </xf>
    <xf numFmtId="167" fontId="21" fillId="0" borderId="106" xfId="19" applyNumberFormat="1" applyFont="1" applyBorder="1" applyAlignment="1">
      <alignment horizontal="center"/>
    </xf>
    <xf numFmtId="0" fontId="20" fillId="0" borderId="101" xfId="0" applyFont="1" applyBorder="1" applyAlignment="1">
      <alignment/>
    </xf>
    <xf numFmtId="2" fontId="21" fillId="0" borderId="107" xfId="0" applyNumberFormat="1" applyFont="1" applyBorder="1" applyAlignment="1">
      <alignment horizontal="center"/>
    </xf>
    <xf numFmtId="2" fontId="21" fillId="0" borderId="108" xfId="0" applyNumberFormat="1" applyFont="1" applyBorder="1" applyAlignment="1">
      <alignment horizontal="center"/>
    </xf>
    <xf numFmtId="2" fontId="20" fillId="5" borderId="109" xfId="0" applyNumberFormat="1" applyFont="1" applyFill="1" applyBorder="1" applyAlignment="1">
      <alignment horizontal="center"/>
    </xf>
    <xf numFmtId="167" fontId="21" fillId="0" borderId="110" xfId="19" applyNumberFormat="1" applyFont="1" applyBorder="1" applyAlignment="1">
      <alignment horizontal="center"/>
    </xf>
    <xf numFmtId="0" fontId="21" fillId="0" borderId="111" xfId="0" applyFont="1" applyBorder="1" applyAlignment="1">
      <alignment horizontal="left" vertical="center" wrapText="1"/>
    </xf>
    <xf numFmtId="0" fontId="21" fillId="0" borderId="112" xfId="0" applyFont="1" applyBorder="1" applyAlignment="1">
      <alignment vertical="center"/>
    </xf>
    <xf numFmtId="2" fontId="20" fillId="0" borderId="113" xfId="0" applyNumberFormat="1" applyFont="1" applyBorder="1" applyAlignment="1">
      <alignment horizontal="center"/>
    </xf>
    <xf numFmtId="2" fontId="21" fillId="0" borderId="111" xfId="0" applyNumberFormat="1" applyFont="1" applyBorder="1" applyAlignment="1">
      <alignment horizontal="center"/>
    </xf>
    <xf numFmtId="2" fontId="21" fillId="0" borderId="114" xfId="0" applyNumberFormat="1" applyFont="1" applyBorder="1" applyAlignment="1">
      <alignment horizontal="center"/>
    </xf>
    <xf numFmtId="2" fontId="20" fillId="5" borderId="44" xfId="0" applyNumberFormat="1" applyFont="1" applyFill="1" applyBorder="1" applyAlignment="1">
      <alignment horizontal="center"/>
    </xf>
    <xf numFmtId="0" fontId="20" fillId="0" borderId="111" xfId="0" applyFont="1" applyBorder="1" applyAlignment="1">
      <alignment/>
    </xf>
    <xf numFmtId="2" fontId="20" fillId="5" borderId="115" xfId="0" applyNumberFormat="1" applyFont="1" applyFill="1" applyBorder="1" applyAlignment="1">
      <alignment horizontal="center"/>
    </xf>
    <xf numFmtId="167" fontId="21" fillId="0" borderId="116" xfId="19" applyNumberFormat="1" applyFont="1" applyBorder="1" applyAlignment="1">
      <alignment horizontal="center"/>
    </xf>
    <xf numFmtId="0" fontId="20" fillId="5" borderId="105" xfId="0" applyFont="1" applyFill="1" applyBorder="1" applyAlignment="1">
      <alignment horizontal="center"/>
    </xf>
    <xf numFmtId="0" fontId="21" fillId="0" borderId="117" xfId="0" applyFont="1" applyBorder="1" applyAlignment="1">
      <alignment horizontal="left" vertical="center" wrapText="1"/>
    </xf>
    <xf numFmtId="0" fontId="20" fillId="0" borderId="118" xfId="0" applyFont="1" applyBorder="1" applyAlignment="1">
      <alignment horizontal="center"/>
    </xf>
    <xf numFmtId="2" fontId="21" fillId="0" borderId="117" xfId="0" applyNumberFormat="1" applyFont="1" applyBorder="1" applyAlignment="1">
      <alignment horizontal="center"/>
    </xf>
    <xf numFmtId="2" fontId="21" fillId="0" borderId="119" xfId="0" applyNumberFormat="1" applyFont="1" applyBorder="1" applyAlignment="1">
      <alignment horizontal="center"/>
    </xf>
    <xf numFmtId="2" fontId="21" fillId="0" borderId="120" xfId="0" applyNumberFormat="1" applyFont="1" applyBorder="1" applyAlignment="1">
      <alignment horizontal="center"/>
    </xf>
    <xf numFmtId="2" fontId="20" fillId="5" borderId="48" xfId="0" applyNumberFormat="1" applyFont="1" applyFill="1" applyBorder="1" applyAlignment="1">
      <alignment horizontal="center"/>
    </xf>
    <xf numFmtId="0" fontId="20" fillId="0" borderId="117" xfId="0" applyFont="1" applyBorder="1" applyAlignment="1">
      <alignment/>
    </xf>
    <xf numFmtId="2" fontId="20" fillId="5" borderId="120" xfId="0" applyNumberFormat="1" applyFont="1" applyFill="1" applyBorder="1" applyAlignment="1">
      <alignment horizontal="center"/>
    </xf>
    <xf numFmtId="167" fontId="21" fillId="0" borderId="121" xfId="19" applyNumberFormat="1" applyFont="1" applyBorder="1" applyAlignment="1">
      <alignment horizontal="center"/>
    </xf>
    <xf numFmtId="0" fontId="21" fillId="0" borderId="122" xfId="0" applyFont="1" applyBorder="1" applyAlignment="1">
      <alignment horizontal="left" vertical="center" wrapText="1"/>
    </xf>
    <xf numFmtId="0" fontId="20" fillId="0" borderId="123" xfId="0" applyFont="1" applyBorder="1" applyAlignment="1">
      <alignment horizontal="center"/>
    </xf>
    <xf numFmtId="2" fontId="21" fillId="0" borderId="122" xfId="0" applyNumberFormat="1" applyFont="1" applyBorder="1" applyAlignment="1">
      <alignment horizontal="center"/>
    </xf>
    <xf numFmtId="2" fontId="21" fillId="0" borderId="124" xfId="0" applyNumberFormat="1" applyFont="1" applyBorder="1" applyAlignment="1">
      <alignment horizontal="center"/>
    </xf>
    <xf numFmtId="0" fontId="20" fillId="5" borderId="125" xfId="0" applyFont="1" applyFill="1" applyBorder="1" applyAlignment="1">
      <alignment horizontal="center"/>
    </xf>
    <xf numFmtId="0" fontId="20" fillId="0" borderId="122" xfId="0" applyFont="1" applyBorder="1" applyAlignment="1">
      <alignment/>
    </xf>
    <xf numFmtId="2" fontId="20" fillId="5" borderId="126" xfId="0" applyNumberFormat="1" applyFont="1" applyFill="1" applyBorder="1" applyAlignment="1">
      <alignment horizontal="center"/>
    </xf>
    <xf numFmtId="167" fontId="21" fillId="0" borderId="127" xfId="19" applyNumberFormat="1" applyFont="1" applyBorder="1" applyAlignment="1">
      <alignment horizontal="center"/>
    </xf>
    <xf numFmtId="0" fontId="0" fillId="0" borderId="128" xfId="0" applyBorder="1" applyAlignment="1">
      <alignment horizontal="center" vertical="top"/>
    </xf>
    <xf numFmtId="0" fontId="21" fillId="0" borderId="129" xfId="0" applyFont="1" applyBorder="1" applyAlignment="1">
      <alignment horizontal="left" vertical="center" wrapText="1"/>
    </xf>
    <xf numFmtId="0" fontId="21" fillId="0" borderId="130" xfId="0" applyFont="1" applyBorder="1" applyAlignment="1">
      <alignment vertical="center"/>
    </xf>
    <xf numFmtId="0" fontId="20" fillId="0" borderId="131" xfId="0" applyFont="1" applyBorder="1" applyAlignment="1">
      <alignment horizontal="center"/>
    </xf>
    <xf numFmtId="2" fontId="21" fillId="0" borderId="129" xfId="0" applyNumberFormat="1" applyFont="1" applyBorder="1" applyAlignment="1">
      <alignment horizontal="center"/>
    </xf>
    <xf numFmtId="2" fontId="21" fillId="0" borderId="132" xfId="0" applyNumberFormat="1" applyFont="1" applyBorder="1" applyAlignment="1">
      <alignment horizontal="center"/>
    </xf>
    <xf numFmtId="2" fontId="20" fillId="5" borderId="45" xfId="0" applyNumberFormat="1" applyFont="1" applyFill="1" applyBorder="1" applyAlignment="1">
      <alignment horizontal="center"/>
    </xf>
    <xf numFmtId="0" fontId="20" fillId="0" borderId="129" xfId="0" applyFont="1" applyBorder="1" applyAlignment="1">
      <alignment/>
    </xf>
    <xf numFmtId="2" fontId="21" fillId="0" borderId="133" xfId="0" applyNumberFormat="1" applyFont="1" applyBorder="1" applyAlignment="1">
      <alignment horizontal="center"/>
    </xf>
    <xf numFmtId="2" fontId="20" fillId="5" borderId="134" xfId="0" applyNumberFormat="1" applyFont="1" applyFill="1" applyBorder="1" applyAlignment="1">
      <alignment horizontal="center"/>
    </xf>
    <xf numFmtId="167" fontId="21" fillId="0" borderId="135" xfId="19" applyNumberFormat="1" applyFont="1" applyBorder="1" applyAlignment="1">
      <alignment horizontal="center"/>
    </xf>
    <xf numFmtId="0" fontId="0" fillId="0" borderId="136" xfId="0" applyBorder="1" applyAlignment="1">
      <alignment horizontal="center" vertical="top"/>
    </xf>
    <xf numFmtId="0" fontId="21" fillId="0" borderId="56" xfId="0" applyFont="1" applyBorder="1" applyAlignment="1">
      <alignment horizontal="left" vertical="center" wrapText="1"/>
    </xf>
    <xf numFmtId="0" fontId="21" fillId="0" borderId="137" xfId="0" applyFont="1" applyBorder="1" applyAlignment="1">
      <alignment vertical="center"/>
    </xf>
    <xf numFmtId="0" fontId="20" fillId="0" borderId="138" xfId="0" applyFont="1" applyBorder="1" applyAlignment="1">
      <alignment horizontal="center"/>
    </xf>
    <xf numFmtId="0" fontId="21" fillId="0" borderId="139" xfId="0" applyFont="1" applyBorder="1" applyAlignment="1">
      <alignment horizontal="center"/>
    </xf>
    <xf numFmtId="2" fontId="21" fillId="4" borderId="124" xfId="0" applyNumberFormat="1" applyFont="1" applyFill="1" applyBorder="1" applyAlignment="1">
      <alignment horizontal="center"/>
    </xf>
    <xf numFmtId="2" fontId="21" fillId="0" borderId="101" xfId="0" applyNumberFormat="1" applyFont="1" applyFill="1" applyBorder="1" applyAlignment="1">
      <alignment horizontal="center"/>
    </xf>
    <xf numFmtId="2" fontId="20" fillId="5" borderId="140" xfId="0" applyNumberFormat="1" applyFont="1" applyFill="1" applyBorder="1" applyAlignment="1">
      <alignment horizontal="center"/>
    </xf>
    <xf numFmtId="2" fontId="21" fillId="0" borderId="141" xfId="0" applyNumberFormat="1" applyFont="1" applyBorder="1" applyAlignment="1">
      <alignment horizontal="center"/>
    </xf>
    <xf numFmtId="2" fontId="21" fillId="4" borderId="104" xfId="0" applyNumberFormat="1" applyFont="1" applyFill="1" applyBorder="1" applyAlignment="1">
      <alignment horizontal="center"/>
    </xf>
    <xf numFmtId="2" fontId="21" fillId="0" borderId="108" xfId="0" applyNumberFormat="1" applyFont="1" applyFill="1" applyBorder="1" applyAlignment="1">
      <alignment horizontal="center"/>
    </xf>
    <xf numFmtId="0" fontId="0" fillId="0" borderId="128" xfId="0" applyBorder="1" applyAlignment="1">
      <alignment horizontal="center" vertical="top"/>
    </xf>
    <xf numFmtId="0" fontId="21" fillId="0" borderId="57" xfId="0" applyFont="1" applyBorder="1" applyAlignment="1">
      <alignment horizontal="left" vertical="center" wrapText="1"/>
    </xf>
    <xf numFmtId="2" fontId="20" fillId="0" borderId="142" xfId="0" applyNumberFormat="1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2" fontId="21" fillId="4" borderId="143" xfId="0" applyNumberFormat="1" applyFont="1" applyFill="1" applyBorder="1" applyAlignment="1">
      <alignment horizontal="center"/>
    </xf>
    <xf numFmtId="2" fontId="21" fillId="0" borderId="39" xfId="0" applyNumberFormat="1" applyFont="1" applyFill="1" applyBorder="1" applyAlignment="1">
      <alignment horizontal="center"/>
    </xf>
    <xf numFmtId="167" fontId="21" fillId="0" borderId="144" xfId="19" applyNumberFormat="1" applyFont="1" applyBorder="1" applyAlignment="1">
      <alignment horizontal="center"/>
    </xf>
    <xf numFmtId="0" fontId="20" fillId="0" borderId="39" xfId="0" applyFont="1" applyBorder="1" applyAlignment="1">
      <alignment/>
    </xf>
    <xf numFmtId="2" fontId="21" fillId="0" borderId="145" xfId="0" applyNumberFormat="1" applyFont="1" applyBorder="1" applyAlignment="1">
      <alignment horizontal="center"/>
    </xf>
    <xf numFmtId="2" fontId="21" fillId="0" borderId="146" xfId="0" applyNumberFormat="1" applyFont="1" applyFill="1" applyBorder="1" applyAlignment="1">
      <alignment horizontal="center"/>
    </xf>
    <xf numFmtId="2" fontId="20" fillId="5" borderId="40" xfId="0" applyNumberFormat="1" applyFont="1" applyFill="1" applyBorder="1" applyAlignment="1">
      <alignment horizontal="center"/>
    </xf>
    <xf numFmtId="167" fontId="21" fillId="0" borderId="147" xfId="19" applyNumberFormat="1" applyFont="1" applyBorder="1" applyAlignment="1">
      <alignment horizontal="center"/>
    </xf>
    <xf numFmtId="0" fontId="0" fillId="0" borderId="148" xfId="0" applyBorder="1" applyAlignment="1">
      <alignment horizontal="center" vertical="top"/>
    </xf>
    <xf numFmtId="0" fontId="21" fillId="0" borderId="139" xfId="0" applyFont="1" applyBorder="1" applyAlignment="1">
      <alignment horizontal="left" vertical="center" wrapText="1"/>
    </xf>
    <xf numFmtId="0" fontId="20" fillId="4" borderId="138" xfId="0" applyFont="1" applyFill="1" applyBorder="1" applyAlignment="1">
      <alignment horizontal="center"/>
    </xf>
    <xf numFmtId="0" fontId="21" fillId="4" borderId="139" xfId="0" applyFont="1" applyFill="1" applyBorder="1" applyAlignment="1">
      <alignment horizontal="center"/>
    </xf>
    <xf numFmtId="0" fontId="21" fillId="4" borderId="149" xfId="0" applyFont="1" applyFill="1" applyBorder="1" applyAlignment="1">
      <alignment horizontal="center"/>
    </xf>
    <xf numFmtId="0" fontId="20" fillId="4" borderId="105" xfId="0" applyFont="1" applyFill="1" applyBorder="1" applyAlignment="1">
      <alignment horizontal="center"/>
    </xf>
    <xf numFmtId="167" fontId="21" fillId="4" borderId="106" xfId="19" applyNumberFormat="1" applyFont="1" applyFill="1" applyBorder="1" applyAlignment="1">
      <alignment horizontal="center"/>
    </xf>
    <xf numFmtId="0" fontId="0" fillId="0" borderId="150" xfId="0" applyBorder="1" applyAlignment="1">
      <alignment horizontal="center" vertical="top"/>
    </xf>
    <xf numFmtId="0" fontId="20" fillId="4" borderId="131" xfId="0" applyFont="1" applyFill="1" applyBorder="1" applyAlignment="1">
      <alignment horizontal="center"/>
    </xf>
    <xf numFmtId="0" fontId="21" fillId="4" borderId="129" xfId="0" applyFont="1" applyFill="1" applyBorder="1" applyAlignment="1">
      <alignment horizontal="center"/>
    </xf>
    <xf numFmtId="0" fontId="21" fillId="4" borderId="132" xfId="0" applyFont="1" applyFill="1" applyBorder="1" applyAlignment="1">
      <alignment horizontal="center"/>
    </xf>
    <xf numFmtId="0" fontId="20" fillId="4" borderId="151" xfId="0" applyFont="1" applyFill="1" applyBorder="1" applyAlignment="1">
      <alignment horizontal="center"/>
    </xf>
    <xf numFmtId="167" fontId="21" fillId="4" borderId="152" xfId="19" applyNumberFormat="1" applyFont="1" applyFill="1" applyBorder="1" applyAlignment="1">
      <alignment horizontal="center"/>
    </xf>
    <xf numFmtId="2" fontId="21" fillId="0" borderId="143" xfId="0" applyNumberFormat="1" applyFont="1" applyBorder="1" applyAlignment="1">
      <alignment horizontal="center"/>
    </xf>
    <xf numFmtId="2" fontId="21" fillId="0" borderId="146" xfId="0" applyNumberFormat="1" applyFont="1" applyBorder="1" applyAlignment="1">
      <alignment horizontal="center"/>
    </xf>
    <xf numFmtId="0" fontId="21" fillId="0" borderId="153" xfId="0" applyFont="1" applyBorder="1" applyAlignment="1">
      <alignment horizontal="left" vertical="center" wrapText="1"/>
    </xf>
    <xf numFmtId="0" fontId="20" fillId="5" borderId="140" xfId="0" applyFont="1" applyFill="1" applyBorder="1" applyAlignment="1">
      <alignment horizontal="center"/>
    </xf>
    <xf numFmtId="0" fontId="20" fillId="0" borderId="139" xfId="0" applyFont="1" applyBorder="1" applyAlignment="1">
      <alignment/>
    </xf>
    <xf numFmtId="2" fontId="21" fillId="4" borderId="107" xfId="0" applyNumberFormat="1" applyFont="1" applyFill="1" applyBorder="1" applyAlignment="1">
      <alignment horizontal="center"/>
    </xf>
    <xf numFmtId="0" fontId="21" fillId="0" borderId="154" xfId="0" applyFont="1" applyBorder="1" applyAlignment="1">
      <alignment horizontal="left" vertical="center" wrapText="1"/>
    </xf>
    <xf numFmtId="2" fontId="21" fillId="0" borderId="39" xfId="0" applyNumberFormat="1" applyFont="1" applyBorder="1" applyAlignment="1">
      <alignment horizontal="center"/>
    </xf>
    <xf numFmtId="167" fontId="21" fillId="0" borderId="152" xfId="19" applyNumberFormat="1" applyFont="1" applyBorder="1" applyAlignment="1">
      <alignment horizontal="center"/>
    </xf>
    <xf numFmtId="2" fontId="21" fillId="4" borderId="38" xfId="0" applyNumberFormat="1" applyFont="1" applyFill="1" applyBorder="1" applyAlignment="1">
      <alignment horizontal="center"/>
    </xf>
    <xf numFmtId="0" fontId="0" fillId="4" borderId="155" xfId="0" applyFill="1" applyBorder="1" applyAlignment="1">
      <alignment horizontal="center"/>
    </xf>
    <xf numFmtId="0" fontId="0" fillId="4" borderId="34" xfId="0" applyFill="1" applyBorder="1" applyAlignment="1">
      <alignment/>
    </xf>
    <xf numFmtId="0" fontId="21" fillId="4" borderId="34" xfId="0" applyFont="1" applyFill="1" applyBorder="1" applyAlignment="1">
      <alignment vertical="center"/>
    </xf>
    <xf numFmtId="0" fontId="20" fillId="4" borderId="156" xfId="0" applyFont="1" applyFill="1" applyBorder="1" applyAlignment="1">
      <alignment horizontal="center"/>
    </xf>
    <xf numFmtId="0" fontId="21" fillId="4" borderId="34" xfId="0" applyFont="1" applyFill="1" applyBorder="1" applyAlignment="1">
      <alignment horizontal="center"/>
    </xf>
    <xf numFmtId="0" fontId="21" fillId="4" borderId="157" xfId="0" applyFont="1" applyFill="1" applyBorder="1" applyAlignment="1">
      <alignment horizontal="center"/>
    </xf>
    <xf numFmtId="0" fontId="20" fillId="4" borderId="158" xfId="0" applyFont="1" applyFill="1" applyBorder="1" applyAlignment="1">
      <alignment horizontal="center"/>
    </xf>
    <xf numFmtId="167" fontId="21" fillId="4" borderId="159" xfId="0" applyNumberFormat="1" applyFont="1" applyFill="1" applyBorder="1" applyAlignment="1">
      <alignment horizontal="center"/>
    </xf>
    <xf numFmtId="0" fontId="20" fillId="4" borderId="34" xfId="0" applyFont="1" applyFill="1" applyBorder="1" applyAlignment="1">
      <alignment/>
    </xf>
    <xf numFmtId="0" fontId="21" fillId="4" borderId="160" xfId="0" applyFont="1" applyFill="1" applyBorder="1" applyAlignment="1">
      <alignment horizontal="center"/>
    </xf>
    <xf numFmtId="0" fontId="21" fillId="4" borderId="161" xfId="0" applyFont="1" applyFill="1" applyBorder="1" applyAlignment="1">
      <alignment horizontal="center"/>
    </xf>
    <xf numFmtId="0" fontId="20" fillId="4" borderId="162" xfId="0" applyFont="1" applyFill="1" applyBorder="1" applyAlignment="1">
      <alignment horizontal="center"/>
    </xf>
    <xf numFmtId="0" fontId="21" fillId="4" borderId="163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45" fillId="0" borderId="0" xfId="0" applyFont="1" applyAlignment="1">
      <alignment horizontal="left" wrapText="1"/>
    </xf>
    <xf numFmtId="0" fontId="27" fillId="0" borderId="0" xfId="17">
      <alignment/>
      <protection/>
    </xf>
    <xf numFmtId="14" fontId="27" fillId="0" borderId="0" xfId="17" applyNumberFormat="1">
      <alignment/>
      <protection/>
    </xf>
    <xf numFmtId="0" fontId="27" fillId="0" borderId="0" xfId="17" applyFont="1" applyAlignment="1">
      <alignment horizontal="right"/>
      <protection/>
    </xf>
    <xf numFmtId="0" fontId="46" fillId="0" borderId="0" xfId="17" applyFont="1" applyAlignment="1">
      <alignment horizontal="center"/>
      <protection/>
    </xf>
    <xf numFmtId="0" fontId="27" fillId="0" borderId="0" xfId="17" applyFont="1">
      <alignment/>
      <protection/>
    </xf>
    <xf numFmtId="0" fontId="27" fillId="6" borderId="66" xfId="17" applyFill="1" applyBorder="1">
      <alignment/>
      <protection/>
    </xf>
    <xf numFmtId="0" fontId="27" fillId="6" borderId="61" xfId="17" applyFill="1" applyBorder="1">
      <alignment/>
      <protection/>
    </xf>
    <xf numFmtId="0" fontId="27" fillId="0" borderId="33" xfId="17" applyFont="1" applyBorder="1">
      <alignment/>
      <protection/>
    </xf>
    <xf numFmtId="0" fontId="21" fillId="0" borderId="164" xfId="17" applyFont="1" applyBorder="1" applyAlignment="1">
      <alignment horizontal="center" vertical="center" wrapText="1"/>
      <protection/>
    </xf>
    <xf numFmtId="0" fontId="21" fillId="0" borderId="165" xfId="17" applyFont="1" applyBorder="1" applyAlignment="1">
      <alignment horizontal="center" vertical="center" wrapText="1"/>
      <protection/>
    </xf>
    <xf numFmtId="0" fontId="21" fillId="0" borderId="166" xfId="17" applyFont="1" applyBorder="1" applyAlignment="1">
      <alignment horizontal="center" vertical="center" wrapText="1"/>
      <protection/>
    </xf>
    <xf numFmtId="0" fontId="21" fillId="0" borderId="167" xfId="17" applyFont="1" applyFill="1" applyBorder="1" applyAlignment="1">
      <alignment horizontal="center" vertical="center" wrapText="1"/>
      <protection/>
    </xf>
    <xf numFmtId="0" fontId="21" fillId="3" borderId="164" xfId="17" applyFont="1" applyFill="1" applyBorder="1" applyAlignment="1">
      <alignment horizontal="center" vertical="center" wrapText="1"/>
      <protection/>
    </xf>
    <xf numFmtId="0" fontId="21" fillId="0" borderId="168" xfId="17" applyFont="1" applyBorder="1" applyAlignment="1">
      <alignment horizontal="center" vertical="center" wrapText="1"/>
      <protection/>
    </xf>
    <xf numFmtId="0" fontId="21" fillId="0" borderId="169" xfId="17" applyFont="1" applyBorder="1" applyAlignment="1">
      <alignment horizontal="center" vertical="center" wrapText="1"/>
      <protection/>
    </xf>
    <xf numFmtId="0" fontId="21" fillId="0" borderId="170" xfId="17" applyFont="1" applyBorder="1" applyAlignment="1">
      <alignment horizontal="center" vertical="center" wrapText="1"/>
      <protection/>
    </xf>
    <xf numFmtId="0" fontId="21" fillId="0" borderId="171" xfId="17" applyFont="1" applyFill="1" applyBorder="1" applyAlignment="1">
      <alignment horizontal="center" vertical="center" wrapText="1"/>
      <protection/>
    </xf>
    <xf numFmtId="0" fontId="21" fillId="3" borderId="172" xfId="17" applyFont="1" applyFill="1" applyBorder="1" applyAlignment="1">
      <alignment horizontal="center" vertical="center"/>
      <protection/>
    </xf>
    <xf numFmtId="0" fontId="27" fillId="0" borderId="70" xfId="17" applyFont="1" applyBorder="1" applyAlignment="1">
      <alignment horizontal="center" vertical="center" wrapText="1"/>
      <protection/>
    </xf>
    <xf numFmtId="0" fontId="27" fillId="0" borderId="5" xfId="17" applyFont="1" applyBorder="1" applyAlignment="1">
      <alignment horizontal="center" vertical="center"/>
      <protection/>
    </xf>
    <xf numFmtId="0" fontId="27" fillId="7" borderId="5" xfId="17" applyFont="1" applyFill="1" applyBorder="1" applyAlignment="1">
      <alignment horizontal="center" vertical="center"/>
      <protection/>
    </xf>
    <xf numFmtId="3" fontId="39" fillId="6" borderId="5" xfId="17" applyNumberFormat="1" applyFont="1" applyFill="1" applyBorder="1" applyAlignment="1">
      <alignment horizontal="right" vertical="center"/>
      <protection/>
    </xf>
    <xf numFmtId="1" fontId="27" fillId="0" borderId="5" xfId="17" applyNumberFormat="1" applyFont="1" applyBorder="1" applyAlignment="1">
      <alignment horizontal="center" vertical="center"/>
      <protection/>
    </xf>
    <xf numFmtId="2" fontId="27" fillId="0" borderId="5" xfId="17" applyNumberFormat="1" applyFont="1" applyBorder="1" applyAlignment="1">
      <alignment horizontal="center" vertical="center"/>
      <protection/>
    </xf>
    <xf numFmtId="2" fontId="27" fillId="0" borderId="6" xfId="17" applyNumberFormat="1" applyFont="1" applyBorder="1" applyAlignment="1">
      <alignment horizontal="center" vertical="center"/>
      <protection/>
    </xf>
    <xf numFmtId="2" fontId="27" fillId="3" borderId="6" xfId="17" applyNumberFormat="1" applyFont="1" applyFill="1" applyBorder="1" applyAlignment="1">
      <alignment horizontal="center" vertical="center"/>
      <protection/>
    </xf>
    <xf numFmtId="0" fontId="29" fillId="0" borderId="173" xfId="0" applyFont="1" applyBorder="1" applyAlignment="1">
      <alignment horizontal="right" vertical="center" wrapText="1"/>
    </xf>
    <xf numFmtId="0" fontId="27" fillId="0" borderId="32" xfId="17" applyFont="1" applyBorder="1" applyAlignment="1">
      <alignment horizontal="center" vertical="center"/>
      <protection/>
    </xf>
    <xf numFmtId="3" fontId="27" fillId="3" borderId="5" xfId="17" applyNumberFormat="1" applyFont="1" applyFill="1" applyBorder="1" applyAlignment="1">
      <alignment horizontal="center" vertical="center"/>
      <protection/>
    </xf>
    <xf numFmtId="3" fontId="27" fillId="0" borderId="5" xfId="17" applyNumberFormat="1" applyFont="1" applyBorder="1" applyAlignment="1">
      <alignment horizontal="right" vertical="center"/>
      <protection/>
    </xf>
    <xf numFmtId="2" fontId="39" fillId="0" borderId="9" xfId="17" applyNumberFormat="1" applyFont="1" applyBorder="1" applyAlignment="1">
      <alignment horizontal="center" vertical="center"/>
      <protection/>
    </xf>
    <xf numFmtId="2" fontId="39" fillId="3" borderId="9" xfId="17" applyNumberFormat="1" applyFont="1" applyFill="1" applyBorder="1" applyAlignment="1">
      <alignment horizontal="center" vertical="center"/>
      <protection/>
    </xf>
    <xf numFmtId="0" fontId="29" fillId="0" borderId="70" xfId="0" applyFont="1" applyBorder="1" applyAlignment="1">
      <alignment horizontal="right" vertical="center" wrapText="1"/>
    </xf>
    <xf numFmtId="0" fontId="27" fillId="0" borderId="31" xfId="17" applyFont="1" applyBorder="1" applyAlignment="1">
      <alignment horizontal="center" vertical="center"/>
      <protection/>
    </xf>
    <xf numFmtId="3" fontId="27" fillId="3" borderId="13" xfId="17" applyNumberFormat="1" applyFont="1" applyFill="1" applyBorder="1" applyAlignment="1">
      <alignment horizontal="center" vertical="center"/>
      <protection/>
    </xf>
    <xf numFmtId="0" fontId="27" fillId="0" borderId="13" xfId="17" applyFont="1" applyBorder="1" applyAlignment="1">
      <alignment horizontal="center" vertical="center"/>
      <protection/>
    </xf>
    <xf numFmtId="2" fontId="27" fillId="0" borderId="13" xfId="17" applyNumberFormat="1" applyFont="1" applyBorder="1" applyAlignment="1">
      <alignment horizontal="center" vertical="center"/>
      <protection/>
    </xf>
    <xf numFmtId="3" fontId="27" fillId="0" borderId="13" xfId="17" applyNumberFormat="1" applyFont="1" applyBorder="1" applyAlignment="1">
      <alignment horizontal="right" vertical="center"/>
      <protection/>
    </xf>
    <xf numFmtId="1" fontId="27" fillId="0" borderId="13" xfId="17" applyNumberFormat="1" applyFont="1" applyBorder="1" applyAlignment="1">
      <alignment horizontal="center" vertical="center"/>
      <protection/>
    </xf>
    <xf numFmtId="0" fontId="29" fillId="0" borderId="62" xfId="0" applyFont="1" applyBorder="1" applyAlignment="1">
      <alignment horizontal="right" vertical="center" wrapText="1"/>
    </xf>
    <xf numFmtId="0" fontId="27" fillId="0" borderId="174" xfId="17" applyFont="1" applyBorder="1" applyAlignment="1">
      <alignment horizontal="center" vertical="center"/>
      <protection/>
    </xf>
    <xf numFmtId="3" fontId="27" fillId="3" borderId="10" xfId="17" applyNumberFormat="1" applyFont="1" applyFill="1" applyBorder="1" applyAlignment="1">
      <alignment horizontal="center" vertical="center"/>
      <protection/>
    </xf>
    <xf numFmtId="0" fontId="27" fillId="0" borderId="10" xfId="17" applyFont="1" applyBorder="1" applyAlignment="1">
      <alignment horizontal="center" vertical="center"/>
      <protection/>
    </xf>
    <xf numFmtId="2" fontId="27" fillId="0" borderId="10" xfId="17" applyNumberFormat="1" applyFont="1" applyBorder="1" applyAlignment="1">
      <alignment horizontal="center" vertical="center"/>
      <protection/>
    </xf>
    <xf numFmtId="3" fontId="27" fillId="0" borderId="10" xfId="17" applyNumberFormat="1" applyFont="1" applyBorder="1" applyAlignment="1">
      <alignment horizontal="right" vertical="center"/>
      <protection/>
    </xf>
    <xf numFmtId="1" fontId="27" fillId="0" borderId="10" xfId="17" applyNumberFormat="1" applyFont="1" applyBorder="1" applyAlignment="1">
      <alignment horizontal="center" vertical="center"/>
      <protection/>
    </xf>
    <xf numFmtId="2" fontId="39" fillId="0" borderId="11" xfId="17" applyNumberFormat="1" applyFont="1" applyBorder="1" applyAlignment="1">
      <alignment horizontal="center" vertical="center"/>
      <protection/>
    </xf>
    <xf numFmtId="2" fontId="39" fillId="3" borderId="11" xfId="17" applyNumberFormat="1" applyFont="1" applyFill="1" applyBorder="1" applyAlignment="1">
      <alignment horizontal="center" vertical="center"/>
      <protection/>
    </xf>
    <xf numFmtId="0" fontId="21" fillId="0" borderId="0" xfId="17" applyFont="1" applyFill="1">
      <alignment/>
      <protection/>
    </xf>
    <xf numFmtId="0" fontId="21" fillId="0" borderId="0" xfId="17" applyFont="1">
      <alignment/>
      <protection/>
    </xf>
    <xf numFmtId="0" fontId="27" fillId="0" borderId="0" xfId="17" applyAlignment="1">
      <alignment wrapText="1"/>
      <protection/>
    </xf>
    <xf numFmtId="3" fontId="27" fillId="0" borderId="0" xfId="17" applyNumberFormat="1">
      <alignment/>
      <protection/>
    </xf>
    <xf numFmtId="169" fontId="27" fillId="0" borderId="0" xfId="17" applyNumberFormat="1">
      <alignment/>
      <protection/>
    </xf>
    <xf numFmtId="0" fontId="39" fillId="0" borderId="39" xfId="17" applyFont="1" applyBorder="1" applyAlignment="1">
      <alignment horizontal="center"/>
      <protection/>
    </xf>
    <xf numFmtId="0" fontId="27" fillId="0" borderId="42" xfId="17" applyFont="1" applyBorder="1" applyAlignment="1">
      <alignment horizontal="center"/>
      <protection/>
    </xf>
    <xf numFmtId="0" fontId="21" fillId="0" borderId="46" xfId="17" applyFont="1" applyBorder="1" applyAlignment="1">
      <alignment horizontal="center" wrapText="1"/>
      <protection/>
    </xf>
    <xf numFmtId="0" fontId="21" fillId="0" borderId="58" xfId="17" applyFont="1" applyBorder="1" applyAlignment="1">
      <alignment horizontal="center"/>
      <protection/>
    </xf>
    <xf numFmtId="0" fontId="20" fillId="0" borderId="14" xfId="17" applyFont="1" applyBorder="1" applyAlignment="1">
      <alignment horizontal="center"/>
      <protection/>
    </xf>
    <xf numFmtId="0" fontId="0" fillId="0" borderId="43" xfId="0" applyBorder="1" applyAlignment="1">
      <alignment horizontal="center" vertical="center" wrapText="1"/>
    </xf>
    <xf numFmtId="0" fontId="27" fillId="0" borderId="46" xfId="17" applyFont="1" applyBorder="1" applyAlignment="1">
      <alignment horizontal="right"/>
      <protection/>
    </xf>
    <xf numFmtId="0" fontId="27" fillId="0" borderId="14" xfId="17" applyFont="1" applyBorder="1" applyAlignment="1">
      <alignment horizontal="right"/>
      <protection/>
    </xf>
    <xf numFmtId="0" fontId="48" fillId="0" borderId="43" xfId="17" applyFont="1" applyBorder="1">
      <alignment/>
      <protection/>
    </xf>
    <xf numFmtId="0" fontId="27" fillId="0" borderId="43" xfId="17" applyBorder="1">
      <alignment/>
      <protection/>
    </xf>
    <xf numFmtId="0" fontId="39" fillId="0" borderId="37" xfId="17" applyFont="1" applyBorder="1" applyAlignment="1">
      <alignment horizontal="center"/>
      <protection/>
    </xf>
    <xf numFmtId="0" fontId="0" fillId="0" borderId="44" xfId="0" applyBorder="1" applyAlignment="1">
      <alignment horizontal="center" vertical="center" wrapText="1"/>
    </xf>
    <xf numFmtId="0" fontId="27" fillId="0" borderId="28" xfId="17" applyFont="1" applyBorder="1" applyAlignment="1">
      <alignment horizontal="right"/>
      <protection/>
    </xf>
    <xf numFmtId="0" fontId="27" fillId="0" borderId="1" xfId="17" applyBorder="1">
      <alignment/>
      <protection/>
    </xf>
    <xf numFmtId="0" fontId="48" fillId="0" borderId="44" xfId="17" applyFont="1" applyBorder="1">
      <alignment/>
      <protection/>
    </xf>
    <xf numFmtId="0" fontId="27" fillId="0" borderId="44" xfId="17" applyBorder="1">
      <alignment/>
      <protection/>
    </xf>
    <xf numFmtId="0" fontId="27" fillId="0" borderId="29" xfId="17" applyBorder="1">
      <alignment/>
      <protection/>
    </xf>
    <xf numFmtId="0" fontId="27" fillId="0" borderId="28" xfId="17" applyBorder="1">
      <alignment/>
      <protection/>
    </xf>
    <xf numFmtId="0" fontId="49" fillId="0" borderId="44" xfId="17" applyFont="1" applyBorder="1">
      <alignment/>
      <protection/>
    </xf>
    <xf numFmtId="0" fontId="50" fillId="0" borderId="44" xfId="17" applyFont="1" applyBorder="1">
      <alignment/>
      <protection/>
    </xf>
    <xf numFmtId="0" fontId="0" fillId="0" borderId="45" xfId="0" applyBorder="1" applyAlignment="1">
      <alignment horizontal="center" vertical="center" wrapText="1"/>
    </xf>
    <xf numFmtId="0" fontId="27" fillId="0" borderId="38" xfId="17" applyBorder="1">
      <alignment/>
      <protection/>
    </xf>
    <xf numFmtId="0" fontId="27" fillId="0" borderId="2" xfId="17" applyBorder="1">
      <alignment/>
      <protection/>
    </xf>
    <xf numFmtId="0" fontId="39" fillId="0" borderId="45" xfId="17" applyFont="1" applyBorder="1" applyAlignment="1">
      <alignment vertical="top"/>
      <protection/>
    </xf>
    <xf numFmtId="0" fontId="27" fillId="0" borderId="45" xfId="17" applyBorder="1" applyAlignment="1">
      <alignment vertical="top"/>
      <protection/>
    </xf>
    <xf numFmtId="0" fontId="39" fillId="0" borderId="40" xfId="17" applyFont="1" applyBorder="1" applyAlignment="1">
      <alignment horizontal="center" vertical="top"/>
      <protection/>
    </xf>
    <xf numFmtId="0" fontId="0" fillId="0" borderId="43" xfId="0" applyBorder="1" applyAlignment="1">
      <alignment horizontal="right" vertical="center" wrapText="1"/>
    </xf>
    <xf numFmtId="0" fontId="27" fillId="0" borderId="23" xfId="17" applyBorder="1">
      <alignment/>
      <protection/>
    </xf>
    <xf numFmtId="0" fontId="27" fillId="0" borderId="0" xfId="17" applyBorder="1">
      <alignment/>
      <protection/>
    </xf>
    <xf numFmtId="0" fontId="27" fillId="0" borderId="1" xfId="17" applyBorder="1" applyAlignment="1">
      <alignment horizontal="center" vertical="top"/>
      <protection/>
    </xf>
    <xf numFmtId="0" fontId="0" fillId="0" borderId="44" xfId="0" applyBorder="1" applyAlignment="1">
      <alignment vertical="center"/>
    </xf>
    <xf numFmtId="0" fontId="50" fillId="0" borderId="44" xfId="17" applyFont="1" applyBorder="1">
      <alignment/>
      <protection/>
    </xf>
    <xf numFmtId="0" fontId="50" fillId="0" borderId="0" xfId="17" applyFont="1" applyBorder="1">
      <alignment/>
      <protection/>
    </xf>
    <xf numFmtId="0" fontId="0" fillId="0" borderId="45" xfId="0" applyBorder="1" applyAlignment="1">
      <alignment vertical="center"/>
    </xf>
    <xf numFmtId="0" fontId="27" fillId="0" borderId="60" xfId="17" applyBorder="1">
      <alignment/>
      <protection/>
    </xf>
    <xf numFmtId="0" fontId="27" fillId="0" borderId="39" xfId="17" applyBorder="1" applyAlignment="1">
      <alignment vertical="top"/>
      <protection/>
    </xf>
    <xf numFmtId="0" fontId="39" fillId="0" borderId="2" xfId="17" applyFont="1" applyBorder="1" applyAlignment="1">
      <alignment horizontal="center" vertical="top"/>
      <protection/>
    </xf>
    <xf numFmtId="0" fontId="0" fillId="0" borderId="44" xfId="0" applyBorder="1" applyAlignment="1">
      <alignment horizontal="right" vertical="center" wrapText="1"/>
    </xf>
    <xf numFmtId="0" fontId="27" fillId="0" borderId="46" xfId="17" applyBorder="1">
      <alignment/>
      <protection/>
    </xf>
    <xf numFmtId="0" fontId="27" fillId="0" borderId="58" xfId="17" applyBorder="1">
      <alignment/>
      <protection/>
    </xf>
    <xf numFmtId="0" fontId="27" fillId="0" borderId="36" xfId="17" applyBorder="1">
      <alignment/>
      <protection/>
    </xf>
    <xf numFmtId="0" fontId="27" fillId="0" borderId="14" xfId="17" applyBorder="1" applyAlignment="1">
      <alignment horizontal="center" vertical="top"/>
      <protection/>
    </xf>
    <xf numFmtId="0" fontId="27" fillId="0" borderId="23" xfId="17" applyFont="1" applyBorder="1">
      <alignment/>
      <protection/>
    </xf>
    <xf numFmtId="0" fontId="27" fillId="0" borderId="0" xfId="17" applyFont="1" applyBorder="1">
      <alignment/>
      <protection/>
    </xf>
    <xf numFmtId="0" fontId="27" fillId="0" borderId="1" xfId="17" applyBorder="1" applyAlignment="1">
      <alignment vertical="top"/>
      <protection/>
    </xf>
    <xf numFmtId="0" fontId="27" fillId="0" borderId="39" xfId="17" applyFont="1" applyBorder="1" applyAlignment="1">
      <alignment vertical="top"/>
      <protection/>
    </xf>
    <xf numFmtId="0" fontId="46" fillId="7" borderId="42" xfId="17" applyFont="1" applyFill="1" applyBorder="1">
      <alignment/>
      <protection/>
    </xf>
    <xf numFmtId="0" fontId="27" fillId="0" borderId="0" xfId="16">
      <alignment/>
      <protection/>
    </xf>
    <xf numFmtId="3" fontId="27" fillId="0" borderId="0" xfId="16" applyNumberFormat="1">
      <alignment/>
      <protection/>
    </xf>
    <xf numFmtId="0" fontId="27" fillId="0" borderId="0" xfId="16" applyFont="1" applyAlignment="1">
      <alignment horizontal="right"/>
      <protection/>
    </xf>
    <xf numFmtId="0" fontId="51" fillId="0" borderId="147" xfId="16" applyFont="1" applyBorder="1" applyAlignment="1">
      <alignment horizontal="center" vertical="center"/>
      <protection/>
    </xf>
    <xf numFmtId="0" fontId="51" fillId="0" borderId="39" xfId="16" applyFont="1" applyBorder="1" applyAlignment="1">
      <alignment horizontal="center" vertical="center"/>
      <protection/>
    </xf>
    <xf numFmtId="3" fontId="46" fillId="6" borderId="39" xfId="16" applyNumberFormat="1" applyFont="1" applyFill="1" applyBorder="1" applyAlignment="1">
      <alignment horizontal="center" vertical="center" wrapText="1"/>
      <protection/>
    </xf>
    <xf numFmtId="0" fontId="46" fillId="0" borderId="39" xfId="16" applyFont="1" applyBorder="1" applyAlignment="1">
      <alignment horizontal="center" vertical="center" wrapText="1"/>
      <protection/>
    </xf>
    <xf numFmtId="0" fontId="51" fillId="0" borderId="128" xfId="16" applyFont="1" applyBorder="1" applyAlignment="1">
      <alignment horizontal="center" vertical="center"/>
      <protection/>
    </xf>
    <xf numFmtId="0" fontId="51" fillId="0" borderId="0" xfId="16" applyFont="1" applyBorder="1" applyAlignment="1">
      <alignment horizontal="center" vertical="center"/>
      <protection/>
    </xf>
    <xf numFmtId="0" fontId="51" fillId="3" borderId="175" xfId="16" applyFont="1" applyFill="1" applyBorder="1" applyAlignment="1">
      <alignment horizontal="center" vertical="center"/>
      <protection/>
    </xf>
    <xf numFmtId="0" fontId="51" fillId="0" borderId="176" xfId="16" applyFont="1" applyBorder="1" applyAlignment="1">
      <alignment horizontal="center" vertical="center"/>
      <protection/>
    </xf>
    <xf numFmtId="0" fontId="51" fillId="0" borderId="177" xfId="16" applyFont="1" applyBorder="1" applyAlignment="1">
      <alignment horizontal="center" vertical="center"/>
      <protection/>
    </xf>
    <xf numFmtId="0" fontId="46" fillId="0" borderId="176" xfId="16" applyFont="1" applyBorder="1" applyAlignment="1">
      <alignment horizontal="center" vertical="center"/>
      <protection/>
    </xf>
    <xf numFmtId="0" fontId="46" fillId="0" borderId="177" xfId="16" applyFont="1" applyBorder="1" applyAlignment="1">
      <alignment horizontal="center" vertical="center"/>
      <protection/>
    </xf>
    <xf numFmtId="0" fontId="46" fillId="0" borderId="175" xfId="16" applyFont="1" applyBorder="1" applyAlignment="1">
      <alignment horizontal="center" vertical="center"/>
      <protection/>
    </xf>
    <xf numFmtId="2" fontId="46" fillId="3" borderId="87" xfId="16" applyNumberFormat="1" applyFont="1" applyFill="1" applyBorder="1" applyAlignment="1">
      <alignment horizontal="center" vertical="center"/>
      <protection/>
    </xf>
    <xf numFmtId="2" fontId="51" fillId="0" borderId="13" xfId="16" applyNumberFormat="1" applyFont="1" applyBorder="1" applyAlignment="1">
      <alignment horizontal="center" vertical="center" wrapText="1"/>
      <protection/>
    </xf>
    <xf numFmtId="0" fontId="51" fillId="0" borderId="13" xfId="16" applyNumberFormat="1" applyFont="1" applyBorder="1" applyAlignment="1">
      <alignment horizontal="center" vertical="center" wrapText="1"/>
      <protection/>
    </xf>
    <xf numFmtId="3" fontId="51" fillId="0" borderId="178" xfId="16" applyNumberFormat="1" applyFont="1" applyFill="1" applyBorder="1" applyAlignment="1">
      <alignment horizontal="center" vertical="center" wrapText="1"/>
      <protection/>
    </xf>
    <xf numFmtId="2" fontId="51" fillId="0" borderId="13" xfId="16" applyNumberFormat="1" applyFont="1" applyBorder="1" applyAlignment="1">
      <alignment horizontal="center" vertical="center"/>
      <protection/>
    </xf>
    <xf numFmtId="2" fontId="46" fillId="0" borderId="13" xfId="16" applyNumberFormat="1" applyFont="1" applyBorder="1" applyAlignment="1">
      <alignment horizontal="center" vertical="center" wrapText="1"/>
      <protection/>
    </xf>
    <xf numFmtId="3" fontId="51" fillId="0" borderId="178" xfId="16" applyNumberFormat="1" applyFont="1" applyFill="1" applyBorder="1" applyAlignment="1">
      <alignment horizontal="center" vertical="center"/>
      <protection/>
    </xf>
    <xf numFmtId="0" fontId="51" fillId="0" borderId="87" xfId="16" applyFont="1" applyBorder="1" applyAlignment="1">
      <alignment horizontal="center" vertical="center"/>
      <protection/>
    </xf>
    <xf numFmtId="0" fontId="51" fillId="0" borderId="178" xfId="16" applyFont="1" applyBorder="1" applyAlignment="1">
      <alignment horizontal="center" vertical="center"/>
      <protection/>
    </xf>
    <xf numFmtId="2" fontId="46" fillId="3" borderId="179" xfId="16" applyNumberFormat="1" applyFont="1" applyFill="1" applyBorder="1" applyAlignment="1">
      <alignment horizontal="center" vertical="center" wrapText="1"/>
      <protection/>
    </xf>
    <xf numFmtId="2" fontId="51" fillId="0" borderId="5" xfId="16" applyNumberFormat="1" applyFont="1" applyBorder="1" applyAlignment="1">
      <alignment horizontal="center" vertical="center" wrapText="1"/>
      <protection/>
    </xf>
    <xf numFmtId="0" fontId="51" fillId="0" borderId="5" xfId="16" applyNumberFormat="1" applyFont="1" applyBorder="1" applyAlignment="1">
      <alignment horizontal="center" vertical="center" wrapText="1"/>
      <protection/>
    </xf>
    <xf numFmtId="3" fontId="51" fillId="0" borderId="180" xfId="16" applyNumberFormat="1" applyFont="1" applyFill="1" applyBorder="1" applyAlignment="1">
      <alignment horizontal="center" vertical="center" wrapText="1"/>
      <protection/>
    </xf>
    <xf numFmtId="2" fontId="46" fillId="0" borderId="5" xfId="16" applyNumberFormat="1" applyFont="1" applyBorder="1" applyAlignment="1">
      <alignment horizontal="center" vertical="center" wrapText="1"/>
      <protection/>
    </xf>
    <xf numFmtId="0" fontId="51" fillId="0" borderId="179" xfId="16" applyNumberFormat="1" applyFont="1" applyBorder="1" applyAlignment="1">
      <alignment horizontal="center" vertical="center" wrapText="1"/>
      <protection/>
    </xf>
    <xf numFmtId="0" fontId="51" fillId="0" borderId="180" xfId="16" applyNumberFormat="1" applyFont="1" applyBorder="1" applyAlignment="1">
      <alignment horizontal="center" vertical="center" wrapText="1"/>
      <protection/>
    </xf>
    <xf numFmtId="0" fontId="39" fillId="3" borderId="175" xfId="16" applyNumberFormat="1" applyFont="1" applyFill="1" applyBorder="1" applyAlignment="1">
      <alignment horizontal="center" vertical="center" wrapText="1"/>
      <protection/>
    </xf>
    <xf numFmtId="0" fontId="39" fillId="0" borderId="176" xfId="16" applyNumberFormat="1" applyFont="1" applyBorder="1" applyAlignment="1">
      <alignment horizontal="center" vertical="center" wrapText="1"/>
      <protection/>
    </xf>
    <xf numFmtId="0" fontId="39" fillId="0" borderId="177" xfId="16" applyNumberFormat="1" applyFont="1" applyBorder="1" applyAlignment="1">
      <alignment horizontal="center" vertical="center" wrapText="1"/>
      <protection/>
    </xf>
    <xf numFmtId="0" fontId="39" fillId="0" borderId="175" xfId="16" applyNumberFormat="1" applyFont="1" applyBorder="1" applyAlignment="1">
      <alignment horizontal="center" vertical="center" wrapText="1"/>
      <protection/>
    </xf>
    <xf numFmtId="0" fontId="39" fillId="3" borderId="181" xfId="16" applyNumberFormat="1" applyFont="1" applyFill="1" applyBorder="1" applyAlignment="1">
      <alignment horizontal="center" vertical="center" wrapText="1"/>
      <protection/>
    </xf>
    <xf numFmtId="0" fontId="39" fillId="0" borderId="25" xfId="16" applyNumberFormat="1" applyFont="1" applyBorder="1" applyAlignment="1">
      <alignment horizontal="center" vertical="center" wrapText="1"/>
      <protection/>
    </xf>
    <xf numFmtId="0" fontId="39" fillId="0" borderId="182" xfId="16" applyNumberFormat="1" applyFont="1" applyBorder="1" applyAlignment="1">
      <alignment horizontal="center" vertical="center" wrapText="1"/>
      <protection/>
    </xf>
    <xf numFmtId="0" fontId="39" fillId="0" borderId="181" xfId="16" applyNumberFormat="1" applyFont="1" applyBorder="1" applyAlignment="1">
      <alignment horizontal="center" vertical="center" wrapText="1"/>
      <protection/>
    </xf>
    <xf numFmtId="0" fontId="52" fillId="0" borderId="0" xfId="16" applyFont="1" applyAlignment="1">
      <alignment horizontal="center"/>
      <protection/>
    </xf>
    <xf numFmtId="14" fontId="27" fillId="0" borderId="0" xfId="16" applyNumberFormat="1" applyAlignment="1">
      <alignment horizontal="right"/>
      <protection/>
    </xf>
    <xf numFmtId="0" fontId="23" fillId="0" borderId="0" xfId="0" applyFont="1" applyAlignment="1">
      <alignment/>
    </xf>
    <xf numFmtId="14" fontId="22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39" xfId="0" applyFont="1" applyBorder="1" applyAlignment="1">
      <alignment/>
    </xf>
    <xf numFmtId="0" fontId="23" fillId="0" borderId="0" xfId="0" applyFont="1" applyBorder="1" applyAlignment="1">
      <alignment/>
    </xf>
    <xf numFmtId="0" fontId="36" fillId="0" borderId="47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183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184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185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53" fillId="0" borderId="68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17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23" fillId="0" borderId="186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74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/>
    </xf>
    <xf numFmtId="0" fontId="23" fillId="6" borderId="187" xfId="0" applyFont="1" applyFill="1" applyBorder="1" applyAlignment="1">
      <alignment/>
    </xf>
    <xf numFmtId="0" fontId="23" fillId="6" borderId="36" xfId="0" applyFont="1" applyFill="1" applyBorder="1" applyAlignment="1">
      <alignment/>
    </xf>
    <xf numFmtId="0" fontId="23" fillId="6" borderId="46" xfId="0" applyFont="1" applyFill="1" applyBorder="1" applyAlignment="1">
      <alignment/>
    </xf>
    <xf numFmtId="0" fontId="23" fillId="6" borderId="37" xfId="0" applyFont="1" applyFill="1" applyBorder="1" applyAlignment="1">
      <alignment/>
    </xf>
    <xf numFmtId="0" fontId="23" fillId="6" borderId="184" xfId="0" applyFont="1" applyFill="1" applyBorder="1" applyAlignment="1">
      <alignment/>
    </xf>
    <xf numFmtId="0" fontId="23" fillId="6" borderId="69" xfId="0" applyFont="1" applyFill="1" applyBorder="1" applyAlignment="1">
      <alignment/>
    </xf>
    <xf numFmtId="0" fontId="23" fillId="6" borderId="63" xfId="0" applyFont="1" applyFill="1" applyBorder="1" applyAlignment="1">
      <alignment/>
    </xf>
    <xf numFmtId="0" fontId="23" fillId="0" borderId="15" xfId="0" applyFont="1" applyBorder="1" applyAlignment="1">
      <alignment/>
    </xf>
    <xf numFmtId="0" fontId="23" fillId="0" borderId="37" xfId="0" applyFont="1" applyBorder="1" applyAlignment="1">
      <alignment/>
    </xf>
    <xf numFmtId="0" fontId="23" fillId="0" borderId="43" xfId="0" applyFont="1" applyBorder="1" applyAlignment="1">
      <alignment/>
    </xf>
    <xf numFmtId="0" fontId="36" fillId="0" borderId="188" xfId="0" applyFont="1" applyBorder="1" applyAlignment="1">
      <alignment wrapText="1"/>
    </xf>
    <xf numFmtId="0" fontId="23" fillId="0" borderId="31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73" xfId="0" applyFont="1" applyBorder="1" applyAlignment="1">
      <alignment/>
    </xf>
    <xf numFmtId="0" fontId="23" fillId="0" borderId="9" xfId="0" applyFont="1" applyBorder="1" applyAlignment="1">
      <alignment/>
    </xf>
    <xf numFmtId="3" fontId="23" fillId="0" borderId="173" xfId="0" applyNumberFormat="1" applyFont="1" applyBorder="1" applyAlignment="1">
      <alignment/>
    </xf>
    <xf numFmtId="2" fontId="23" fillId="0" borderId="13" xfId="0" applyNumberFormat="1" applyFont="1" applyBorder="1" applyAlignment="1">
      <alignment/>
    </xf>
    <xf numFmtId="4" fontId="23" fillId="0" borderId="9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188" xfId="0" applyFont="1" applyBorder="1" applyAlignment="1">
      <alignment wrapText="1"/>
    </xf>
    <xf numFmtId="0" fontId="23" fillId="0" borderId="50" xfId="0" applyFont="1" applyBorder="1" applyAlignment="1">
      <alignment/>
    </xf>
    <xf numFmtId="2" fontId="54" fillId="0" borderId="13" xfId="0" applyNumberFormat="1" applyFont="1" applyFill="1" applyBorder="1" applyAlignment="1">
      <alignment/>
    </xf>
    <xf numFmtId="3" fontId="36" fillId="0" borderId="173" xfId="0" applyNumberFormat="1" applyFont="1" applyFill="1" applyBorder="1" applyAlignment="1">
      <alignment/>
    </xf>
    <xf numFmtId="2" fontId="23" fillId="2" borderId="13" xfId="0" applyNumberFormat="1" applyFont="1" applyFill="1" applyBorder="1" applyAlignment="1">
      <alignment/>
    </xf>
    <xf numFmtId="0" fontId="23" fillId="0" borderId="188" xfId="0" applyFont="1" applyBorder="1" applyAlignment="1">
      <alignment horizontal="right" wrapText="1"/>
    </xf>
    <xf numFmtId="0" fontId="36" fillId="0" borderId="31" xfId="0" applyFont="1" applyBorder="1" applyAlignment="1">
      <alignment/>
    </xf>
    <xf numFmtId="0" fontId="36" fillId="0" borderId="173" xfId="0" applyFont="1" applyBorder="1" applyAlignment="1">
      <alignment/>
    </xf>
    <xf numFmtId="0" fontId="36" fillId="0" borderId="50" xfId="0" applyFont="1" applyBorder="1" applyAlignment="1">
      <alignment/>
    </xf>
    <xf numFmtId="3" fontId="36" fillId="0" borderId="173" xfId="0" applyNumberFormat="1" applyFont="1" applyBorder="1" applyAlignment="1">
      <alignment/>
    </xf>
    <xf numFmtId="0" fontId="23" fillId="5" borderId="31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5" borderId="13" xfId="0" applyFont="1" applyFill="1" applyBorder="1" applyAlignment="1">
      <alignment/>
    </xf>
    <xf numFmtId="0" fontId="23" fillId="5" borderId="173" xfId="0" applyFont="1" applyFill="1" applyBorder="1" applyAlignment="1">
      <alignment/>
    </xf>
    <xf numFmtId="0" fontId="23" fillId="0" borderId="9" xfId="0" applyFont="1" applyFill="1" applyBorder="1" applyAlignment="1">
      <alignment/>
    </xf>
    <xf numFmtId="0" fontId="23" fillId="2" borderId="186" xfId="0" applyFont="1" applyFill="1" applyBorder="1" applyAlignment="1">
      <alignment/>
    </xf>
    <xf numFmtId="0" fontId="23" fillId="2" borderId="31" xfId="0" applyFont="1" applyFill="1" applyBorder="1" applyAlignment="1">
      <alignment/>
    </xf>
    <xf numFmtId="3" fontId="23" fillId="0" borderId="173" xfId="0" applyNumberFormat="1" applyFont="1" applyFill="1" applyBorder="1" applyAlignment="1">
      <alignment/>
    </xf>
    <xf numFmtId="2" fontId="23" fillId="0" borderId="13" xfId="0" applyNumberFormat="1" applyFont="1" applyFill="1" applyBorder="1" applyAlignment="1">
      <alignment/>
    </xf>
    <xf numFmtId="0" fontId="23" fillId="0" borderId="189" xfId="0" applyFont="1" applyBorder="1" applyAlignment="1">
      <alignment wrapText="1"/>
    </xf>
    <xf numFmtId="0" fontId="36" fillId="0" borderId="31" xfId="0" applyFont="1" applyFill="1" applyBorder="1" applyAlignment="1">
      <alignment/>
    </xf>
    <xf numFmtId="0" fontId="36" fillId="0" borderId="50" xfId="0" applyFont="1" applyFill="1" applyBorder="1" applyAlignment="1">
      <alignment/>
    </xf>
    <xf numFmtId="0" fontId="36" fillId="0" borderId="13" xfId="0" applyFont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9" xfId="0" applyFont="1" applyFill="1" applyBorder="1" applyAlignment="1">
      <alignment/>
    </xf>
    <xf numFmtId="0" fontId="36" fillId="0" borderId="9" xfId="0" applyFont="1" applyBorder="1" applyAlignment="1">
      <alignment/>
    </xf>
    <xf numFmtId="0" fontId="23" fillId="0" borderId="190" xfId="0" applyFont="1" applyBorder="1" applyAlignment="1">
      <alignment wrapText="1"/>
    </xf>
    <xf numFmtId="0" fontId="23" fillId="5" borderId="33" xfId="0" applyFont="1" applyFill="1" applyBorder="1" applyAlignment="1">
      <alignment/>
    </xf>
    <xf numFmtId="0" fontId="23" fillId="0" borderId="3" xfId="0" applyFont="1" applyFill="1" applyBorder="1" applyAlignment="1">
      <alignment/>
    </xf>
    <xf numFmtId="0" fontId="23" fillId="5" borderId="3" xfId="0" applyFont="1" applyFill="1" applyBorder="1" applyAlignment="1">
      <alignment/>
    </xf>
    <xf numFmtId="0" fontId="23" fillId="5" borderId="68" xfId="0" applyFont="1" applyFill="1" applyBorder="1" applyAlignment="1">
      <alignment/>
    </xf>
    <xf numFmtId="0" fontId="23" fillId="0" borderId="7" xfId="0" applyFont="1" applyFill="1" applyBorder="1" applyAlignment="1">
      <alignment/>
    </xf>
    <xf numFmtId="3" fontId="23" fillId="0" borderId="68" xfId="0" applyNumberFormat="1" applyFont="1" applyFill="1" applyBorder="1" applyAlignment="1">
      <alignment/>
    </xf>
    <xf numFmtId="2" fontId="23" fillId="0" borderId="3" xfId="0" applyNumberFormat="1" applyFont="1" applyFill="1" applyBorder="1" applyAlignment="1">
      <alignment/>
    </xf>
    <xf numFmtId="0" fontId="23" fillId="0" borderId="3" xfId="0" applyFont="1" applyBorder="1" applyAlignment="1">
      <alignment/>
    </xf>
    <xf numFmtId="4" fontId="23" fillId="0" borderId="7" xfId="0" applyNumberFormat="1" applyFont="1" applyBorder="1" applyAlignment="1">
      <alignment/>
    </xf>
    <xf numFmtId="3" fontId="23" fillId="0" borderId="68" xfId="0" applyNumberFormat="1" applyFont="1" applyBorder="1" applyAlignment="1">
      <alignment/>
    </xf>
    <xf numFmtId="2" fontId="23" fillId="0" borderId="3" xfId="0" applyNumberFormat="1" applyFont="1" applyBorder="1" applyAlignment="1">
      <alignment/>
    </xf>
    <xf numFmtId="0" fontId="23" fillId="0" borderId="68" xfId="0" applyFont="1" applyBorder="1" applyAlignment="1">
      <alignment/>
    </xf>
    <xf numFmtId="0" fontId="23" fillId="0" borderId="7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42" xfId="0" applyFont="1" applyBorder="1" applyAlignment="1">
      <alignment wrapText="1"/>
    </xf>
    <xf numFmtId="0" fontId="36" fillId="0" borderId="26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26" xfId="0" applyFont="1" applyFill="1" applyBorder="1" applyAlignment="1">
      <alignment/>
    </xf>
    <xf numFmtId="0" fontId="36" fillId="0" borderId="24" xfId="0" applyFont="1" applyFill="1" applyBorder="1" applyAlignment="1">
      <alignment/>
    </xf>
    <xf numFmtId="0" fontId="36" fillId="0" borderId="24" xfId="0" applyFont="1" applyBorder="1" applyAlignment="1">
      <alignment/>
    </xf>
    <xf numFmtId="3" fontId="36" fillId="0" borderId="17" xfId="0" applyNumberFormat="1" applyFont="1" applyFill="1" applyBorder="1" applyAlignment="1">
      <alignment/>
    </xf>
    <xf numFmtId="2" fontId="23" fillId="2" borderId="18" xfId="0" applyNumberFormat="1" applyFont="1" applyFill="1" applyBorder="1" applyAlignment="1">
      <alignment/>
    </xf>
    <xf numFmtId="0" fontId="23" fillId="0" borderId="18" xfId="0" applyFont="1" applyBorder="1" applyAlignment="1">
      <alignment/>
    </xf>
    <xf numFmtId="4" fontId="23" fillId="0" borderId="19" xfId="0" applyNumberFormat="1" applyFont="1" applyBorder="1" applyAlignment="1">
      <alignment/>
    </xf>
    <xf numFmtId="3" fontId="36" fillId="0" borderId="17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48" xfId="0" applyFont="1" applyBorder="1" applyAlignment="1">
      <alignment wrapText="1"/>
    </xf>
    <xf numFmtId="0" fontId="23" fillId="5" borderId="32" xfId="0" applyFont="1" applyFill="1" applyBorder="1" applyAlignment="1">
      <alignment/>
    </xf>
    <xf numFmtId="0" fontId="23" fillId="5" borderId="5" xfId="0" applyFont="1" applyFill="1" applyBorder="1" applyAlignment="1">
      <alignment/>
    </xf>
    <xf numFmtId="0" fontId="23" fillId="5" borderId="70" xfId="0" applyFont="1" applyFill="1" applyBorder="1" applyAlignment="1">
      <alignment/>
    </xf>
    <xf numFmtId="0" fontId="23" fillId="0" borderId="5" xfId="0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23" fillId="2" borderId="47" xfId="0" applyFont="1" applyFill="1" applyBorder="1" applyAlignment="1">
      <alignment/>
    </xf>
    <xf numFmtId="0" fontId="23" fillId="2" borderId="5" xfId="0" applyFont="1" applyFill="1" applyBorder="1" applyAlignment="1">
      <alignment/>
    </xf>
    <xf numFmtId="0" fontId="23" fillId="2" borderId="32" xfId="0" applyFont="1" applyFill="1" applyBorder="1" applyAlignment="1">
      <alignment/>
    </xf>
    <xf numFmtId="3" fontId="23" fillId="0" borderId="70" xfId="0" applyNumberFormat="1" applyFont="1" applyFill="1" applyBorder="1" applyAlignment="1">
      <alignment/>
    </xf>
    <xf numFmtId="2" fontId="23" fillId="0" borderId="5" xfId="0" applyNumberFormat="1" applyFont="1" applyFill="1" applyBorder="1" applyAlignment="1">
      <alignment/>
    </xf>
    <xf numFmtId="0" fontId="23" fillId="0" borderId="5" xfId="0" applyFont="1" applyBorder="1" applyAlignment="1">
      <alignment/>
    </xf>
    <xf numFmtId="4" fontId="23" fillId="0" borderId="6" xfId="0" applyNumberFormat="1" applyFont="1" applyBorder="1" applyAlignment="1">
      <alignment/>
    </xf>
    <xf numFmtId="0" fontId="23" fillId="0" borderId="70" xfId="0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32" xfId="0" applyFont="1" applyBorder="1" applyAlignment="1">
      <alignment/>
    </xf>
    <xf numFmtId="0" fontId="23" fillId="2" borderId="13" xfId="0" applyFont="1" applyFill="1" applyBorder="1" applyAlignment="1">
      <alignment/>
    </xf>
    <xf numFmtId="0" fontId="23" fillId="5" borderId="174" xfId="0" applyFont="1" applyFill="1" applyBorder="1" applyAlignment="1">
      <alignment/>
    </xf>
    <xf numFmtId="0" fontId="23" fillId="5" borderId="10" xfId="0" applyFont="1" applyFill="1" applyBorder="1" applyAlignment="1">
      <alignment/>
    </xf>
    <xf numFmtId="0" fontId="23" fillId="5" borderId="6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3" fontId="23" fillId="0" borderId="62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23" fillId="0" borderId="62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74" xfId="0" applyFont="1" applyBorder="1" applyAlignment="1">
      <alignment/>
    </xf>
    <xf numFmtId="2" fontId="23" fillId="0" borderId="18" xfId="0" applyNumberFormat="1" applyFont="1" applyBorder="1" applyAlignment="1">
      <alignment/>
    </xf>
    <xf numFmtId="0" fontId="23" fillId="0" borderId="183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53" xfId="0" applyFont="1" applyBorder="1" applyAlignment="1">
      <alignment/>
    </xf>
    <xf numFmtId="0" fontId="23" fillId="0" borderId="70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3" fontId="23" fillId="0" borderId="16" xfId="0" applyNumberFormat="1" applyFont="1" applyBorder="1" applyAlignment="1">
      <alignment/>
    </xf>
    <xf numFmtId="2" fontId="23" fillId="0" borderId="8" xfId="0" applyNumberFormat="1" applyFont="1" applyBorder="1" applyAlignment="1">
      <alignment/>
    </xf>
    <xf numFmtId="0" fontId="23" fillId="0" borderId="8" xfId="0" applyFont="1" applyBorder="1" applyAlignment="1">
      <alignment/>
    </xf>
    <xf numFmtId="4" fontId="23" fillId="0" borderId="1" xfId="0" applyNumberFormat="1" applyFont="1" applyBorder="1" applyAlignment="1">
      <alignment/>
    </xf>
    <xf numFmtId="3" fontId="23" fillId="0" borderId="16" xfId="0" applyNumberFormat="1" applyFont="1" applyFill="1" applyBorder="1" applyAlignment="1">
      <alignment/>
    </xf>
    <xf numFmtId="2" fontId="23" fillId="0" borderId="8" xfId="0" applyNumberFormat="1" applyFont="1" applyFill="1" applyBorder="1" applyAlignment="1">
      <alignment/>
    </xf>
    <xf numFmtId="0" fontId="23" fillId="0" borderId="173" xfId="0" applyFont="1" applyFill="1" applyBorder="1" applyAlignment="1">
      <alignment/>
    </xf>
    <xf numFmtId="0" fontId="23" fillId="0" borderId="186" xfId="0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62" xfId="0" applyFont="1" applyFill="1" applyBorder="1" applyAlignment="1">
      <alignment/>
    </xf>
    <xf numFmtId="0" fontId="23" fillId="0" borderId="191" xfId="0" applyFont="1" applyFill="1" applyBorder="1" applyAlignment="1">
      <alignment/>
    </xf>
    <xf numFmtId="0" fontId="23" fillId="2" borderId="10" xfId="0" applyFont="1" applyFill="1" applyBorder="1" applyAlignment="1">
      <alignment/>
    </xf>
    <xf numFmtId="0" fontId="23" fillId="0" borderId="65" xfId="0" applyFont="1" applyFill="1" applyBorder="1" applyAlignment="1">
      <alignment/>
    </xf>
    <xf numFmtId="3" fontId="23" fillId="0" borderId="62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0" fontId="36" fillId="0" borderId="22" xfId="0" applyFont="1" applyFill="1" applyBorder="1" applyAlignment="1">
      <alignment/>
    </xf>
    <xf numFmtId="0" fontId="36" fillId="0" borderId="8" xfId="0" applyFont="1" applyFill="1" applyBorder="1" applyAlignment="1">
      <alignment/>
    </xf>
    <xf numFmtId="0" fontId="36" fillId="0" borderId="16" xfId="0" applyFont="1" applyFill="1" applyBorder="1" applyAlignment="1">
      <alignment/>
    </xf>
    <xf numFmtId="0" fontId="36" fillId="0" borderId="1" xfId="0" applyFont="1" applyFill="1" applyBorder="1" applyAlignment="1">
      <alignment/>
    </xf>
    <xf numFmtId="3" fontId="36" fillId="0" borderId="70" xfId="0" applyNumberFormat="1" applyFont="1" applyFill="1" applyBorder="1" applyAlignment="1">
      <alignment/>
    </xf>
    <xf numFmtId="3" fontId="36" fillId="0" borderId="70" xfId="0" applyNumberFormat="1" applyFont="1" applyBorder="1" applyAlignment="1">
      <alignment/>
    </xf>
    <xf numFmtId="4" fontId="23" fillId="0" borderId="23" xfId="0" applyNumberFormat="1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3" fontId="23" fillId="0" borderId="185" xfId="0" applyNumberFormat="1" applyFont="1" applyFill="1" applyBorder="1" applyAlignment="1">
      <alignment/>
    </xf>
    <xf numFmtId="2" fontId="23" fillId="0" borderId="66" xfId="0" applyNumberFormat="1" applyFont="1" applyBorder="1" applyAlignment="1">
      <alignment/>
    </xf>
    <xf numFmtId="4" fontId="23" fillId="0" borderId="67" xfId="0" applyNumberFormat="1" applyFont="1" applyBorder="1" applyAlignment="1">
      <alignment/>
    </xf>
    <xf numFmtId="4" fontId="23" fillId="0" borderId="61" xfId="0" applyNumberFormat="1" applyFont="1" applyBorder="1" applyAlignment="1">
      <alignment/>
    </xf>
    <xf numFmtId="0" fontId="23" fillId="0" borderId="185" xfId="0" applyFont="1" applyBorder="1" applyAlignment="1">
      <alignment/>
    </xf>
    <xf numFmtId="0" fontId="23" fillId="0" borderId="67" xfId="0" applyFont="1" applyBorder="1" applyAlignment="1">
      <alignment/>
    </xf>
    <xf numFmtId="0" fontId="23" fillId="0" borderId="61" xfId="0" applyFont="1" applyBorder="1" applyAlignment="1">
      <alignment/>
    </xf>
    <xf numFmtId="0" fontId="23" fillId="0" borderId="191" xfId="0" applyFont="1" applyBorder="1" applyAlignment="1">
      <alignment/>
    </xf>
    <xf numFmtId="0" fontId="23" fillId="0" borderId="65" xfId="0" applyFont="1" applyBorder="1" applyAlignment="1">
      <alignment/>
    </xf>
    <xf numFmtId="0" fontId="23" fillId="0" borderId="188" xfId="0" applyFont="1" applyBorder="1" applyAlignment="1">
      <alignment/>
    </xf>
    <xf numFmtId="0" fontId="36" fillId="0" borderId="48" xfId="0" applyFont="1" applyBorder="1" applyAlignment="1">
      <alignment wrapText="1"/>
    </xf>
    <xf numFmtId="3" fontId="23" fillId="0" borderId="183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3" fillId="0" borderId="53" xfId="0" applyNumberFormat="1" applyFont="1" applyBorder="1" applyAlignment="1">
      <alignment/>
    </xf>
    <xf numFmtId="3" fontId="23" fillId="0" borderId="183" xfId="0" applyNumberFormat="1" applyFont="1" applyFill="1" applyBorder="1" applyAlignment="1">
      <alignment/>
    </xf>
    <xf numFmtId="4" fontId="23" fillId="0" borderId="53" xfId="0" applyNumberFormat="1" applyFont="1" applyBorder="1" applyAlignment="1">
      <alignment/>
    </xf>
    <xf numFmtId="4" fontId="23" fillId="0" borderId="25" xfId="0" applyNumberFormat="1" applyFont="1" applyBorder="1" applyAlignment="1">
      <alignment/>
    </xf>
    <xf numFmtId="168" fontId="36" fillId="0" borderId="16" xfId="0" applyNumberFormat="1" applyFont="1" applyBorder="1" applyAlignment="1">
      <alignment/>
    </xf>
    <xf numFmtId="168" fontId="36" fillId="0" borderId="1" xfId="0" applyNumberFormat="1" applyFont="1" applyFill="1" applyBorder="1" applyAlignment="1">
      <alignment/>
    </xf>
    <xf numFmtId="3" fontId="36" fillId="0" borderId="44" xfId="0" applyNumberFormat="1" applyFont="1" applyBorder="1" applyAlignment="1">
      <alignment/>
    </xf>
    <xf numFmtId="3" fontId="23" fillId="0" borderId="31" xfId="0" applyNumberFormat="1" applyFont="1" applyFill="1" applyBorder="1" applyAlignment="1">
      <alignment/>
    </xf>
    <xf numFmtId="3" fontId="23" fillId="0" borderId="50" xfId="0" applyNumberFormat="1" applyFont="1" applyFill="1" applyBorder="1" applyAlignment="1">
      <alignment/>
    </xf>
    <xf numFmtId="4" fontId="23" fillId="0" borderId="13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3" fillId="0" borderId="44" xfId="0" applyNumberFormat="1" applyFont="1" applyBorder="1" applyAlignment="1">
      <alignment/>
    </xf>
    <xf numFmtId="3" fontId="23" fillId="0" borderId="174" xfId="0" applyNumberFormat="1" applyFont="1" applyFill="1" applyBorder="1" applyAlignment="1">
      <alignment/>
    </xf>
    <xf numFmtId="3" fontId="23" fillId="0" borderId="65" xfId="0" applyNumberFormat="1" applyFont="1" applyFill="1" applyBorder="1" applyAlignment="1">
      <alignment/>
    </xf>
    <xf numFmtId="4" fontId="23" fillId="0" borderId="10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40" xfId="0" applyNumberFormat="1" applyFont="1" applyBorder="1" applyAlignment="1">
      <alignment/>
    </xf>
    <xf numFmtId="3" fontId="23" fillId="0" borderId="45" xfId="0" applyNumberFormat="1" applyFont="1" applyBorder="1" applyAlignment="1">
      <alignment/>
    </xf>
    <xf numFmtId="0" fontId="23" fillId="0" borderId="56" xfId="0" applyFont="1" applyBorder="1" applyAlignment="1">
      <alignment/>
    </xf>
    <xf numFmtId="0" fontId="36" fillId="0" borderId="183" xfId="0" applyFont="1" applyBorder="1" applyAlignment="1">
      <alignment/>
    </xf>
    <xf numFmtId="0" fontId="36" fillId="0" borderId="55" xfId="0" applyFont="1" applyBorder="1" applyAlignment="1">
      <alignment/>
    </xf>
    <xf numFmtId="0" fontId="36" fillId="0" borderId="63" xfId="0" applyFont="1" applyBorder="1" applyAlignment="1">
      <alignment/>
    </xf>
    <xf numFmtId="0" fontId="36" fillId="0" borderId="55" xfId="0" applyFont="1" applyFill="1" applyBorder="1" applyAlignment="1">
      <alignment/>
    </xf>
    <xf numFmtId="0" fontId="36" fillId="0" borderId="63" xfId="0" applyFont="1" applyFill="1" applyBorder="1" applyAlignment="1">
      <alignment/>
    </xf>
    <xf numFmtId="3" fontId="36" fillId="0" borderId="183" xfId="0" applyNumberFormat="1" applyFont="1" applyFill="1" applyBorder="1" applyAlignment="1">
      <alignment/>
    </xf>
    <xf numFmtId="2" fontId="23" fillId="0" borderId="25" xfId="0" applyNumberFormat="1" applyFont="1" applyBorder="1" applyAlignment="1">
      <alignment/>
    </xf>
    <xf numFmtId="3" fontId="36" fillId="0" borderId="183" xfId="0" applyNumberFormat="1" applyFont="1" applyBorder="1" applyAlignment="1">
      <alignment/>
    </xf>
    <xf numFmtId="2" fontId="23" fillId="2" borderId="25" xfId="0" applyNumberFormat="1" applyFont="1" applyFill="1" applyBorder="1" applyAlignment="1">
      <alignment/>
    </xf>
    <xf numFmtId="0" fontId="36" fillId="0" borderId="18" xfId="0" applyFont="1" applyFill="1" applyBorder="1" applyAlignment="1">
      <alignment/>
    </xf>
    <xf numFmtId="0" fontId="36" fillId="0" borderId="17" xfId="0" applyFont="1" applyFill="1" applyBorder="1" applyAlignment="1">
      <alignment/>
    </xf>
    <xf numFmtId="0" fontId="36" fillId="0" borderId="19" xfId="0" applyFont="1" applyFill="1" applyBorder="1" applyAlignment="1">
      <alignment/>
    </xf>
    <xf numFmtId="4" fontId="23" fillId="0" borderId="30" xfId="0" applyNumberFormat="1" applyFont="1" applyBorder="1" applyAlignment="1">
      <alignment/>
    </xf>
    <xf numFmtId="0" fontId="23" fillId="5" borderId="22" xfId="0" applyFont="1" applyFill="1" applyBorder="1" applyAlignment="1">
      <alignment/>
    </xf>
    <xf numFmtId="0" fontId="23" fillId="5" borderId="8" xfId="0" applyFont="1" applyFill="1" applyBorder="1" applyAlignment="1">
      <alignment/>
    </xf>
    <xf numFmtId="0" fontId="23" fillId="5" borderId="16" xfId="0" applyFont="1" applyFill="1" applyBorder="1" applyAlignment="1">
      <alignment/>
    </xf>
    <xf numFmtId="0" fontId="23" fillId="0" borderId="8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3" fontId="23" fillId="0" borderId="28" xfId="0" applyNumberFormat="1" applyFont="1" applyFill="1" applyBorder="1" applyAlignment="1">
      <alignment/>
    </xf>
    <xf numFmtId="2" fontId="23" fillId="0" borderId="23" xfId="0" applyNumberFormat="1" applyFont="1" applyBorder="1" applyAlignment="1">
      <alignment/>
    </xf>
    <xf numFmtId="4" fontId="23" fillId="0" borderId="29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0" fontId="23" fillId="0" borderId="28" xfId="0" applyFont="1" applyBorder="1" applyAlignment="1">
      <alignment/>
    </xf>
    <xf numFmtId="0" fontId="36" fillId="0" borderId="42" xfId="0" applyFont="1" applyFill="1" applyBorder="1" applyAlignment="1">
      <alignment wrapText="1"/>
    </xf>
    <xf numFmtId="3" fontId="23" fillId="0" borderId="35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0" fontId="23" fillId="0" borderId="35" xfId="0" applyFont="1" applyBorder="1" applyAlignment="1">
      <alignment/>
    </xf>
    <xf numFmtId="4" fontId="23" fillId="0" borderId="24" xfId="0" applyNumberFormat="1" applyFont="1" applyBorder="1" applyAlignment="1">
      <alignment/>
    </xf>
    <xf numFmtId="4" fontId="23" fillId="0" borderId="35" xfId="0" applyNumberFormat="1" applyFont="1" applyBorder="1" applyAlignment="1">
      <alignment/>
    </xf>
    <xf numFmtId="168" fontId="36" fillId="0" borderId="41" xfId="0" applyNumberFormat="1" applyFont="1" applyBorder="1" applyAlignment="1">
      <alignment/>
    </xf>
    <xf numFmtId="168" fontId="36" fillId="0" borderId="24" xfId="0" applyNumberFormat="1" applyFont="1" applyBorder="1" applyAlignment="1">
      <alignment/>
    </xf>
    <xf numFmtId="3" fontId="36" fillId="0" borderId="4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3" fillId="0" borderId="36" xfId="0" applyFont="1" applyBorder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right"/>
    </xf>
    <xf numFmtId="3" fontId="23" fillId="0" borderId="0" xfId="0" applyNumberFormat="1" applyFont="1" applyAlignment="1">
      <alignment horizontal="center"/>
    </xf>
    <xf numFmtId="3" fontId="23" fillId="7" borderId="0" xfId="0" applyNumberFormat="1" applyFont="1" applyFill="1" applyAlignment="1">
      <alignment/>
    </xf>
    <xf numFmtId="3" fontId="23" fillId="8" borderId="0" xfId="0" applyNumberFormat="1" applyFont="1" applyFill="1" applyAlignment="1">
      <alignment/>
    </xf>
    <xf numFmtId="3" fontId="23" fillId="7" borderId="0" xfId="0" applyNumberFormat="1" applyFont="1" applyFill="1" applyAlignment="1">
      <alignment horizontal="center"/>
    </xf>
    <xf numFmtId="3" fontId="23" fillId="8" borderId="0" xfId="0" applyNumberFormat="1" applyFont="1" applyFill="1" applyAlignment="1">
      <alignment horizontal="center"/>
    </xf>
  </cellXfs>
  <cellStyles count="6">
    <cellStyle name="Normal" xfId="0"/>
    <cellStyle name="Hyperlink" xfId="15"/>
    <cellStyle name="Normalny_koszt odczytu i rozliczenia" xfId="16"/>
    <cellStyle name="Normalny_koszty kryterium alokacji" xfId="17"/>
    <cellStyle name="Followed 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C\WNIOSKI_TARYFY_2007\TARYFY_2007_sierpien\WNIOSEK_WSPOLNY_BB_JAWORZE_WILKOWICE\Taryfy_BIELSKO_JAWORZE_WILKOWICE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ARYFY_2010\ABONAMENT\Abonament_woda\op&#322;ata_%20abonam_na_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RAX"/>
      <sheetName val="Arkusze"/>
      <sheetName val="Opis"/>
      <sheetName val="Opis cd."/>
      <sheetName val="Tabela A"/>
      <sheetName val="T3a"/>
      <sheetName val="Tabela B"/>
      <sheetName val="Tabela C"/>
      <sheetName val="Tabela D"/>
      <sheetName val="Tabela E"/>
      <sheetName val="Tabela F"/>
      <sheetName val="T7"/>
      <sheetName val="Tabela G"/>
      <sheetName val="Tabela H"/>
      <sheetName val="T10"/>
      <sheetName val="T11"/>
      <sheetName val="T12"/>
      <sheetName val="T12a"/>
      <sheetName val="T17"/>
      <sheetName val="T18"/>
      <sheetName val="A1"/>
      <sheetName val="A2"/>
      <sheetName val="A3"/>
      <sheetName val="A4"/>
      <sheetName val="I1"/>
      <sheetName val="N1"/>
      <sheetName val="Z1"/>
      <sheetName val="W1"/>
      <sheetName val="S1"/>
      <sheetName val="S2"/>
      <sheetName val="z Rozporz"/>
      <sheetName val="Wniosek"/>
      <sheetName val="Spis tabel"/>
      <sheetName val="Rozporz"/>
      <sheetName val="Notatki"/>
    </sheetNames>
    <sheetDataSet>
      <sheetData sheetId="7">
        <row r="46">
          <cell r="E46" t="str">
            <v>cena 1 m3 netto</v>
          </cell>
        </row>
        <row r="71">
          <cell r="E71">
            <v>4.97</v>
          </cell>
        </row>
      </sheetData>
      <sheetData sheetId="10">
        <row r="10">
          <cell r="E10">
            <v>0</v>
          </cell>
        </row>
        <row r="23">
          <cell r="E23">
            <v>0</v>
          </cell>
        </row>
        <row r="44">
          <cell r="C44">
            <v>2177881</v>
          </cell>
          <cell r="D44">
            <v>723068</v>
          </cell>
        </row>
        <row r="45">
          <cell r="C45">
            <v>1030941</v>
          </cell>
          <cell r="D45">
            <v>232053</v>
          </cell>
        </row>
      </sheetData>
      <sheetData sheetId="12">
        <row r="11">
          <cell r="E11">
            <v>0</v>
          </cell>
        </row>
        <row r="12">
          <cell r="E12">
            <v>0</v>
          </cell>
        </row>
        <row r="16">
          <cell r="E16">
            <v>0</v>
          </cell>
        </row>
        <row r="18">
          <cell r="E18">
            <v>0</v>
          </cell>
        </row>
        <row r="19">
          <cell r="E19">
            <v>0</v>
          </cell>
        </row>
        <row r="23">
          <cell r="E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zór"/>
      <sheetName val="A.1(woda+ścieki)"/>
      <sheetName val="A.1(woda)"/>
      <sheetName val="A.2, A.3 Utrzym wodoc alokacja"/>
      <sheetName val="A.5 Utrzym kanal alokacja "/>
      <sheetName val="Arkusz1"/>
      <sheetName val="A.4. Koszt odczytów i rozliczen"/>
      <sheetName val="Razem gminy "/>
      <sheetName val="Bestwina"/>
      <sheetName val="Bielsko-Biała"/>
      <sheetName val="Buczkowice"/>
      <sheetName val="Chybie"/>
      <sheetName val="Czechowice"/>
      <sheetName val="Jasienica"/>
      <sheetName val="Jaworze"/>
      <sheetName val="Kęty"/>
      <sheetName val="Kozy"/>
      <sheetName val="Porąbka"/>
      <sheetName val="Skoczów"/>
      <sheetName val="Szczyrk"/>
      <sheetName val="Wilamowice"/>
      <sheetName val="Wilkowice"/>
      <sheetName val="BB, Jaworze, Wilkow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G60"/>
  <sheetViews>
    <sheetView workbookViewId="0" topLeftCell="A19">
      <selection activeCell="H31" sqref="H31"/>
    </sheetView>
  </sheetViews>
  <sheetFormatPr defaultColWidth="9.140625" defaultRowHeight="12.75"/>
  <cols>
    <col min="1" max="1" width="3.57421875" style="30" customWidth="1"/>
    <col min="2" max="2" width="16.28125" style="30" customWidth="1"/>
    <col min="3" max="3" width="19.00390625" style="30" customWidth="1"/>
    <col min="4" max="4" width="14.00390625" style="30" customWidth="1"/>
    <col min="5" max="5" width="16.8515625" style="30" customWidth="1"/>
    <col min="6" max="6" width="15.28125" style="30" customWidth="1"/>
    <col min="7" max="16384" width="9.140625" style="30" customWidth="1"/>
  </cols>
  <sheetData>
    <row r="1" spans="1:6" ht="15.75">
      <c r="A1" s="31"/>
      <c r="B1" s="191"/>
      <c r="C1" s="191"/>
      <c r="D1" s="191"/>
      <c r="E1" s="191"/>
      <c r="F1" s="34"/>
    </row>
    <row r="2" s="29" customFormat="1" ht="15.75">
      <c r="A2" s="31" t="s">
        <v>104</v>
      </c>
    </row>
    <row r="3" s="29" customFormat="1" ht="15.75">
      <c r="A3" s="31" t="s">
        <v>0</v>
      </c>
    </row>
    <row r="4" s="29" customFormat="1" ht="15.75">
      <c r="A4" s="31"/>
    </row>
    <row r="5" ht="13.5" thickBot="1"/>
    <row r="6" spans="1:6" s="34" customFormat="1" ht="12.75" customHeight="1">
      <c r="A6" s="435" t="s">
        <v>88</v>
      </c>
      <c r="B6" s="438" t="s">
        <v>268</v>
      </c>
      <c r="C6" s="432"/>
      <c r="D6" s="477" t="s">
        <v>58</v>
      </c>
      <c r="E6" s="477" t="s">
        <v>59</v>
      </c>
      <c r="F6" s="439" t="s">
        <v>105</v>
      </c>
    </row>
    <row r="7" spans="1:6" s="34" customFormat="1" ht="12.75">
      <c r="A7" s="436"/>
      <c r="B7" s="433"/>
      <c r="C7" s="434"/>
      <c r="D7" s="443"/>
      <c r="E7" s="443"/>
      <c r="F7" s="440"/>
    </row>
    <row r="8" spans="1:6" s="34" customFormat="1" ht="12.75">
      <c r="A8" s="436"/>
      <c r="B8" s="433"/>
      <c r="C8" s="434"/>
      <c r="D8" s="443"/>
      <c r="E8" s="443"/>
      <c r="F8" s="440"/>
    </row>
    <row r="9" spans="1:6" s="34" customFormat="1" ht="12.75">
      <c r="A9" s="436"/>
      <c r="B9" s="433"/>
      <c r="C9" s="434"/>
      <c r="D9" s="443"/>
      <c r="E9" s="443"/>
      <c r="F9" s="440"/>
    </row>
    <row r="10" spans="1:6" s="34" customFormat="1" ht="12.75">
      <c r="A10" s="436"/>
      <c r="B10" s="475"/>
      <c r="C10" s="476"/>
      <c r="D10" s="443"/>
      <c r="E10" s="443"/>
      <c r="F10" s="441"/>
    </row>
    <row r="11" spans="1:6" s="34" customFormat="1" ht="12.75">
      <c r="A11" s="436"/>
      <c r="B11" s="442" t="s">
        <v>106</v>
      </c>
      <c r="C11" s="445" t="s">
        <v>107</v>
      </c>
      <c r="D11" s="478"/>
      <c r="E11" s="478"/>
      <c r="F11" s="447" t="s">
        <v>108</v>
      </c>
    </row>
    <row r="12" spans="1:6" s="34" customFormat="1" ht="12.75">
      <c r="A12" s="436"/>
      <c r="B12" s="443"/>
      <c r="C12" s="445"/>
      <c r="D12" s="478"/>
      <c r="E12" s="478"/>
      <c r="F12" s="448"/>
    </row>
    <row r="13" spans="1:6" s="34" customFormat="1" ht="12.75">
      <c r="A13" s="436"/>
      <c r="B13" s="443"/>
      <c r="C13" s="445"/>
      <c r="D13" s="479"/>
      <c r="E13" s="479"/>
      <c r="F13" s="449"/>
    </row>
    <row r="14" spans="1:6" s="34" customFormat="1" ht="18" customHeight="1" thickBot="1">
      <c r="A14" s="437"/>
      <c r="B14" s="444"/>
      <c r="C14" s="446"/>
      <c r="D14" s="450" t="s">
        <v>87</v>
      </c>
      <c r="E14" s="451"/>
      <c r="F14" s="452"/>
    </row>
    <row r="15" spans="1:6" s="34" customFormat="1" ht="13.5" thickBot="1">
      <c r="A15" s="80">
        <v>0</v>
      </c>
      <c r="B15" s="89">
        <v>1</v>
      </c>
      <c r="C15" s="89">
        <v>2</v>
      </c>
      <c r="D15" s="89">
        <v>3</v>
      </c>
      <c r="E15" s="89">
        <v>4</v>
      </c>
      <c r="F15" s="93">
        <v>5</v>
      </c>
    </row>
    <row r="16" spans="1:6" ht="118.5" customHeight="1">
      <c r="A16" s="50" t="s">
        <v>89</v>
      </c>
      <c r="B16" s="464" t="s">
        <v>155</v>
      </c>
      <c r="C16" s="272" t="s">
        <v>236</v>
      </c>
      <c r="D16" s="223">
        <v>3.62</v>
      </c>
      <c r="E16" s="283">
        <f>'Tabela C'!D48</f>
        <v>3.69</v>
      </c>
      <c r="F16" s="386">
        <f>IF(OR(E16="",D16="",D16=0),"",E16/D16)</f>
        <v>1.0193370165745856</v>
      </c>
    </row>
    <row r="17" spans="1:6" ht="12.75" hidden="1">
      <c r="A17" s="40"/>
      <c r="B17" s="480"/>
      <c r="C17" s="257"/>
      <c r="D17" s="482"/>
      <c r="E17" s="482"/>
      <c r="F17" s="483"/>
    </row>
    <row r="18" spans="1:6" ht="12.75">
      <c r="A18" s="40"/>
      <c r="B18" s="480"/>
      <c r="C18" s="458"/>
      <c r="D18" s="459"/>
      <c r="E18" s="459"/>
      <c r="F18" s="460"/>
    </row>
    <row r="19" spans="1:6" ht="44.25" customHeight="1">
      <c r="A19" s="40"/>
      <c r="B19" s="480"/>
      <c r="C19" s="257" t="s">
        <v>237</v>
      </c>
      <c r="D19" s="472" t="s">
        <v>160</v>
      </c>
      <c r="E19" s="473"/>
      <c r="F19" s="474"/>
    </row>
    <row r="20" spans="1:6" ht="63.75" customHeight="1" hidden="1">
      <c r="A20" s="40"/>
      <c r="B20" s="480"/>
      <c r="C20" s="273" t="s">
        <v>213</v>
      </c>
      <c r="D20" s="467"/>
      <c r="E20" s="467"/>
      <c r="F20" s="468"/>
    </row>
    <row r="21" spans="1:6" ht="12.75" hidden="1">
      <c r="A21" s="40"/>
      <c r="B21" s="480"/>
      <c r="C21" s="273"/>
      <c r="D21" s="467"/>
      <c r="E21" s="467"/>
      <c r="F21" s="468"/>
    </row>
    <row r="22" spans="1:6" ht="12.75" hidden="1">
      <c r="A22" s="40"/>
      <c r="B22" s="480"/>
      <c r="C22" s="257"/>
      <c r="D22" s="484"/>
      <c r="E22" s="484"/>
      <c r="F22" s="485"/>
    </row>
    <row r="23" spans="1:6" ht="12.75" customHeight="1" hidden="1">
      <c r="A23" s="40"/>
      <c r="B23" s="480"/>
      <c r="C23" s="274"/>
      <c r="D23" s="42"/>
      <c r="E23" s="27"/>
      <c r="F23" s="1"/>
    </row>
    <row r="24" spans="1:6" ht="12.75" customHeight="1" hidden="1">
      <c r="A24" s="40"/>
      <c r="B24" s="480"/>
      <c r="C24" s="274"/>
      <c r="D24" s="42"/>
      <c r="E24" s="27"/>
      <c r="F24" s="1"/>
    </row>
    <row r="25" spans="1:6" ht="30.75" customHeight="1" hidden="1">
      <c r="A25" s="40"/>
      <c r="B25" s="480"/>
      <c r="C25" s="273"/>
      <c r="D25" s="42"/>
      <c r="E25" s="27"/>
      <c r="F25" s="1"/>
    </row>
    <row r="26" spans="1:6" ht="12.75" hidden="1">
      <c r="A26" s="40"/>
      <c r="B26" s="480"/>
      <c r="C26" s="273"/>
      <c r="D26" s="470"/>
      <c r="E26" s="470"/>
      <c r="F26" s="471"/>
    </row>
    <row r="27" spans="1:6" ht="36" customHeight="1" hidden="1">
      <c r="A27" s="40"/>
      <c r="B27" s="480"/>
      <c r="C27" s="249" t="s">
        <v>262</v>
      </c>
      <c r="D27" s="220"/>
      <c r="E27" s="220" t="e">
        <f>ROUND(('[1]Tabela C'!E46+'[1]Tabela F'!C44)/12/(14159.5),2)</f>
        <v>#VALUE!</v>
      </c>
      <c r="F27" s="222" t="e">
        <f>E27/D27</f>
        <v>#VALUE!</v>
      </c>
    </row>
    <row r="28" spans="1:6" ht="12.75" customHeight="1" hidden="1">
      <c r="A28" s="40"/>
      <c r="B28" s="480"/>
      <c r="C28" s="230"/>
      <c r="D28" s="42"/>
      <c r="E28" s="42"/>
      <c r="F28" s="1" t="e">
        <f>IF(OR(E28="",#REF!="",#REF!=0),"",E28/#REF!)</f>
        <v>#REF!</v>
      </c>
    </row>
    <row r="29" spans="1:6" ht="12.75" customHeight="1">
      <c r="A29" s="40"/>
      <c r="B29" s="480"/>
      <c r="C29" s="461"/>
      <c r="D29" s="462"/>
      <c r="E29" s="462"/>
      <c r="F29" s="463"/>
    </row>
    <row r="30" spans="1:7" ht="22.5" customHeight="1" thickBot="1">
      <c r="A30" s="43"/>
      <c r="B30" s="481"/>
      <c r="C30" s="387" t="s">
        <v>1</v>
      </c>
      <c r="D30" s="45">
        <f>D16</f>
        <v>3.62</v>
      </c>
      <c r="E30" s="145">
        <f>E16</f>
        <v>3.69</v>
      </c>
      <c r="F30" s="2">
        <f>IF(OR(E30="",D30="",D30=0),"",E30/D30)</f>
        <v>1.0193370165745856</v>
      </c>
      <c r="G30" s="369"/>
    </row>
    <row r="31" spans="1:6" ht="121.5">
      <c r="A31" s="50" t="s">
        <v>90</v>
      </c>
      <c r="B31" s="464" t="s">
        <v>158</v>
      </c>
      <c r="C31" s="272" t="s">
        <v>236</v>
      </c>
      <c r="D31" s="223">
        <v>6.85</v>
      </c>
      <c r="E31" s="283">
        <f>'Tabela C'!D49</f>
        <v>6.95</v>
      </c>
      <c r="F31" s="386">
        <f>IF(OR(E31="",D31="",D31=0),"",E31/D31)</f>
        <v>1.0145985401459854</v>
      </c>
    </row>
    <row r="32" spans="1:6" ht="12.75">
      <c r="A32" s="40"/>
      <c r="B32" s="465"/>
      <c r="C32" s="388"/>
      <c r="D32" s="482"/>
      <c r="E32" s="482"/>
      <c r="F32" s="483"/>
    </row>
    <row r="33" spans="1:6" ht="40.5" customHeight="1">
      <c r="A33" s="40"/>
      <c r="B33" s="465"/>
      <c r="C33" s="257" t="s">
        <v>237</v>
      </c>
      <c r="D33" s="472" t="s">
        <v>160</v>
      </c>
      <c r="E33" s="473"/>
      <c r="F33" s="474"/>
    </row>
    <row r="34" spans="1:6" ht="63.75" customHeight="1" hidden="1">
      <c r="A34" s="40"/>
      <c r="B34" s="465"/>
      <c r="C34" s="273" t="s">
        <v>213</v>
      </c>
      <c r="D34" s="467"/>
      <c r="E34" s="467"/>
      <c r="F34" s="468"/>
    </row>
    <row r="35" spans="1:6" ht="12.75" hidden="1">
      <c r="A35" s="40"/>
      <c r="B35" s="465"/>
      <c r="C35" s="273"/>
      <c r="D35" s="467"/>
      <c r="E35" s="467"/>
      <c r="F35" s="468"/>
    </row>
    <row r="36" spans="1:6" ht="12.75" hidden="1">
      <c r="A36" s="40"/>
      <c r="B36" s="465"/>
      <c r="C36" s="257"/>
      <c r="D36" s="467"/>
      <c r="E36" s="467"/>
      <c r="F36" s="468"/>
    </row>
    <row r="37" spans="1:6" ht="12.75" hidden="1">
      <c r="A37" s="40"/>
      <c r="B37" s="465"/>
      <c r="C37" s="257"/>
      <c r="D37" s="467"/>
      <c r="E37" s="467"/>
      <c r="F37" s="468"/>
    </row>
    <row r="38" spans="1:6" ht="36" customHeight="1" hidden="1">
      <c r="A38" s="40"/>
      <c r="B38" s="465"/>
      <c r="C38" s="249" t="s">
        <v>154</v>
      </c>
      <c r="D38" s="220">
        <v>411.77</v>
      </c>
      <c r="E38" s="220">
        <f>ROUND(('[1]Tabela C'!E47+'[1]Tabela F'!D44)/(3695.5)/12,2)</f>
        <v>16.31</v>
      </c>
      <c r="F38" s="222" t="e">
        <f>IF(OR(E38="",#REF!="",#REF!=0),"",E38/#REF!)</f>
        <v>#REF!</v>
      </c>
    </row>
    <row r="39" spans="1:6" ht="12.75" customHeight="1" hidden="1" thickBot="1">
      <c r="A39" s="40"/>
      <c r="B39" s="465"/>
      <c r="C39" s="230"/>
      <c r="D39" s="42"/>
      <c r="E39" s="42"/>
      <c r="F39" s="1" t="e">
        <f>IF(OR(E39="",#REF!="",#REF!=0),"",E39/#REF!)</f>
        <v>#REF!</v>
      </c>
    </row>
    <row r="40" spans="1:6" ht="12.75" customHeight="1">
      <c r="A40" s="40"/>
      <c r="B40" s="465"/>
      <c r="C40" s="253"/>
      <c r="D40" s="469"/>
      <c r="E40" s="470"/>
      <c r="F40" s="471"/>
    </row>
    <row r="41" spans="1:6" ht="22.5" customHeight="1" thickBot="1">
      <c r="A41" s="43"/>
      <c r="B41" s="466"/>
      <c r="C41" s="262" t="s">
        <v>1</v>
      </c>
      <c r="D41" s="45">
        <f>D31</f>
        <v>6.85</v>
      </c>
      <c r="E41" s="145">
        <f>E31</f>
        <v>6.95</v>
      </c>
      <c r="F41" s="2">
        <f>IF(OR(E41="",D41="",D41=0),"",E41/D41)</f>
        <v>1.0145985401459854</v>
      </c>
    </row>
    <row r="42" spans="1:6" ht="30.75" customHeight="1" hidden="1">
      <c r="A42" s="40" t="s">
        <v>91</v>
      </c>
      <c r="B42" s="453" t="s">
        <v>222</v>
      </c>
      <c r="C42" s="209" t="s">
        <v>212</v>
      </c>
      <c r="D42" s="42">
        <v>3.96</v>
      </c>
      <c r="E42" s="27">
        <f>'[1]Tabela G'!E12</f>
        <v>0</v>
      </c>
      <c r="F42" s="1" t="e">
        <f>IF(OR(E42="",#REF!="",#REF!=0),"",E42/#REF!)</f>
        <v>#REF!</v>
      </c>
    </row>
    <row r="43" spans="1:6" ht="38.25" customHeight="1" hidden="1">
      <c r="A43" s="40"/>
      <c r="B43" s="453"/>
      <c r="C43" s="58" t="s">
        <v>214</v>
      </c>
      <c r="D43" s="486"/>
      <c r="E43" s="486"/>
      <c r="F43" s="487"/>
    </row>
    <row r="44" spans="1:6" ht="25.5" hidden="1">
      <c r="A44" s="40"/>
      <c r="B44" s="453"/>
      <c r="C44" s="58" t="s">
        <v>143</v>
      </c>
      <c r="D44" s="488"/>
      <c r="E44" s="488"/>
      <c r="F44" s="489"/>
    </row>
    <row r="45" spans="1:6" ht="25.5" hidden="1">
      <c r="A45" s="40"/>
      <c r="B45" s="453"/>
      <c r="C45" s="209" t="s">
        <v>144</v>
      </c>
      <c r="D45" s="455"/>
      <c r="E45" s="455"/>
      <c r="F45" s="456"/>
    </row>
    <row r="46" spans="1:6" ht="38.25" hidden="1">
      <c r="A46" s="40"/>
      <c r="B46" s="453"/>
      <c r="C46" s="58" t="s">
        <v>213</v>
      </c>
      <c r="D46" s="467"/>
      <c r="E46" s="467"/>
      <c r="F46" s="468"/>
    </row>
    <row r="47" spans="1:6" ht="51" hidden="1">
      <c r="A47" s="40"/>
      <c r="B47" s="453"/>
      <c r="C47" s="58" t="s">
        <v>215</v>
      </c>
      <c r="D47" s="455"/>
      <c r="E47" s="455"/>
      <c r="F47" s="456"/>
    </row>
    <row r="48" spans="1:6" ht="12.75" hidden="1">
      <c r="A48" s="40"/>
      <c r="B48" s="453"/>
      <c r="C48" s="58"/>
      <c r="D48" s="455"/>
      <c r="E48" s="455"/>
      <c r="F48" s="457"/>
    </row>
    <row r="49" spans="1:6" ht="30.75" customHeight="1" hidden="1">
      <c r="A49" s="40"/>
      <c r="B49" s="453"/>
      <c r="C49" s="41"/>
      <c r="D49" s="42"/>
      <c r="E49" s="27"/>
      <c r="F49" s="1"/>
    </row>
    <row r="50" spans="1:6" ht="38.25" hidden="1">
      <c r="A50" s="40"/>
      <c r="B50" s="453"/>
      <c r="C50" s="224" t="s">
        <v>20</v>
      </c>
      <c r="D50" s="220">
        <v>128.64</v>
      </c>
      <c r="E50" s="220">
        <f>'[1]Tabela F'!E10/2119/12</f>
        <v>0</v>
      </c>
      <c r="F50" s="221" t="e">
        <f>IF(OR(E50="",#REF!="",#REF!=0),"",E50/#REF!)</f>
        <v>#REF!</v>
      </c>
    </row>
    <row r="51" spans="1:6" ht="12.75" customHeight="1" hidden="1">
      <c r="A51" s="40"/>
      <c r="B51" s="453"/>
      <c r="C51" s="41"/>
      <c r="D51" s="42"/>
      <c r="E51" s="42"/>
      <c r="F51" s="1" t="e">
        <f>IF(OR(E51="",#REF!="",#REF!=0),"",E51/#REF!)</f>
        <v>#REF!</v>
      </c>
    </row>
    <row r="52" spans="1:6" ht="13.5" hidden="1" thickBot="1">
      <c r="A52" s="43"/>
      <c r="B52" s="454"/>
      <c r="C52" s="44" t="s">
        <v>101</v>
      </c>
      <c r="D52" s="45">
        <v>3.94</v>
      </c>
      <c r="E52" s="145">
        <f>IF('[1]Tabela G'!E11=0,0,ROUND('[1]Tabela G'!E16/'[1]Tabela G'!E11,2))</f>
        <v>0</v>
      </c>
      <c r="F52" s="2" t="e">
        <f>IF(OR(E52="",#REF!="",#REF!=0),"",E52/#REF!)</f>
        <v>#REF!</v>
      </c>
    </row>
    <row r="54" spans="1:5" ht="12.75">
      <c r="A54" s="225" t="s">
        <v>92</v>
      </c>
      <c r="B54" s="226"/>
      <c r="C54" s="227"/>
      <c r="D54" s="226"/>
      <c r="E54" s="226"/>
    </row>
    <row r="55" spans="1:5" ht="12.75">
      <c r="A55" s="389" t="s">
        <v>251</v>
      </c>
      <c r="B55" s="226" t="s">
        <v>15</v>
      </c>
      <c r="C55" s="227"/>
      <c r="D55" s="226"/>
      <c r="E55" s="226"/>
    </row>
    <row r="56" spans="1:5" ht="12.75">
      <c r="A56" s="228"/>
      <c r="B56" s="226" t="s">
        <v>109</v>
      </c>
      <c r="C56" s="227"/>
      <c r="D56" s="226"/>
      <c r="E56" s="226"/>
    </row>
    <row r="58" spans="1:6" ht="12.75" hidden="1">
      <c r="A58" s="270" t="s">
        <v>263</v>
      </c>
      <c r="B58" s="270" t="s">
        <v>157</v>
      </c>
      <c r="C58" s="270"/>
      <c r="D58" s="270"/>
      <c r="E58" s="270"/>
      <c r="F58" s="269"/>
    </row>
    <row r="59" spans="1:6" ht="12.75" hidden="1">
      <c r="A59" s="270" t="s">
        <v>264</v>
      </c>
      <c r="B59" s="270" t="s">
        <v>261</v>
      </c>
      <c r="C59" s="270"/>
      <c r="D59" s="270"/>
      <c r="E59" s="270"/>
      <c r="F59" s="269"/>
    </row>
    <row r="60" spans="1:6" ht="12.75" hidden="1">
      <c r="A60" s="270"/>
      <c r="B60" s="270" t="s">
        <v>156</v>
      </c>
      <c r="C60" s="270"/>
      <c r="D60" s="270"/>
      <c r="E60" s="270"/>
      <c r="F60" s="269"/>
    </row>
  </sheetData>
  <mergeCells count="33">
    <mergeCell ref="D43:F43"/>
    <mergeCell ref="D44:F44"/>
    <mergeCell ref="D45:F45"/>
    <mergeCell ref="D46:F46"/>
    <mergeCell ref="D35:F35"/>
    <mergeCell ref="D36:F36"/>
    <mergeCell ref="B16:B30"/>
    <mergeCell ref="D17:F17"/>
    <mergeCell ref="D26:F26"/>
    <mergeCell ref="D32:F32"/>
    <mergeCell ref="D33:F33"/>
    <mergeCell ref="D34:F34"/>
    <mergeCell ref="D21:F21"/>
    <mergeCell ref="D22:F22"/>
    <mergeCell ref="A6:A14"/>
    <mergeCell ref="B6:C10"/>
    <mergeCell ref="D6:D13"/>
    <mergeCell ref="E6:E13"/>
    <mergeCell ref="F6:F10"/>
    <mergeCell ref="B11:B14"/>
    <mergeCell ref="C11:C14"/>
    <mergeCell ref="F11:F13"/>
    <mergeCell ref="D14:F14"/>
    <mergeCell ref="B42:B52"/>
    <mergeCell ref="D47:F47"/>
    <mergeCell ref="D48:F48"/>
    <mergeCell ref="C18:F18"/>
    <mergeCell ref="C29:F29"/>
    <mergeCell ref="B31:B41"/>
    <mergeCell ref="D37:F37"/>
    <mergeCell ref="D40:F40"/>
    <mergeCell ref="D19:F19"/>
    <mergeCell ref="D20:F20"/>
  </mergeCells>
  <printOptions horizontalCentered="1"/>
  <pageMargins left="0" right="0" top="0.7874015748031497" bottom="0.5905511811023623" header="0.5118110236220472" footer="0.5118110236220472"/>
  <pageSetup horizontalDpi="300" verticalDpi="300" orientation="portrait" paperSize="9" r:id="rId1"/>
  <headerFooter alignWithMargins="0">
    <oddHeader>&amp;C&amp;"Arial,Pogrubiony"&amp;12CZECHOWICE-DZIEDZICE
&amp;R2009-10-22</oddHeader>
    <oddFooter>&amp;C
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2"/>
  <dimension ref="A1:IN238"/>
  <sheetViews>
    <sheetView workbookViewId="0" topLeftCell="A19">
      <selection activeCell="L37" sqref="L37"/>
    </sheetView>
  </sheetViews>
  <sheetFormatPr defaultColWidth="9.140625" defaultRowHeight="12.75"/>
  <cols>
    <col min="1" max="1" width="3.57421875" style="30" customWidth="1"/>
    <col min="2" max="2" width="40.140625" style="30" customWidth="1"/>
    <col min="3" max="3" width="14.28125" style="30" customWidth="1"/>
    <col min="4" max="4" width="13.421875" style="30" customWidth="1"/>
    <col min="5" max="5" width="11.57421875" style="30" hidden="1" customWidth="1"/>
    <col min="6" max="6" width="16.421875" style="30" customWidth="1"/>
    <col min="7" max="7" width="12.00390625" style="30" hidden="1" customWidth="1"/>
    <col min="8" max="8" width="14.00390625" style="30" hidden="1" customWidth="1"/>
    <col min="9" max="9" width="9.57421875" style="30" hidden="1" customWidth="1"/>
    <col min="10" max="10" width="8.140625" style="30" hidden="1" customWidth="1"/>
    <col min="11" max="16384" width="9.140625" style="30" customWidth="1"/>
  </cols>
  <sheetData>
    <row r="1" spans="2:6" ht="15.75">
      <c r="B1" s="554"/>
      <c r="C1" s="554"/>
      <c r="D1" s="554"/>
      <c r="E1" s="554"/>
      <c r="F1" s="554"/>
    </row>
    <row r="2" ht="15.75">
      <c r="A2" s="29"/>
    </row>
    <row r="3" spans="1:248" ht="15.75">
      <c r="A3" s="31" t="s">
        <v>168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</row>
    <row r="4" spans="1:248" ht="15.75">
      <c r="A4" s="31"/>
      <c r="B4" s="31" t="s">
        <v>169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ht="13.5" thickBot="1"/>
    <row r="6" spans="1:6" s="34" customFormat="1" ht="18.75" customHeight="1">
      <c r="A6" s="32" t="s">
        <v>88</v>
      </c>
      <c r="B6" s="477" t="s">
        <v>268</v>
      </c>
      <c r="C6" s="564" t="s">
        <v>96</v>
      </c>
      <c r="D6" s="565"/>
      <c r="E6" s="565"/>
      <c r="F6" s="566"/>
    </row>
    <row r="7" spans="1:6" s="34" customFormat="1" ht="26.25" thickBot="1">
      <c r="A7" s="115" t="s">
        <v>33</v>
      </c>
      <c r="B7" s="539"/>
      <c r="C7" s="329" t="s">
        <v>224</v>
      </c>
      <c r="D7" s="304" t="s">
        <v>207</v>
      </c>
      <c r="E7" s="330" t="s">
        <v>222</v>
      </c>
      <c r="F7" s="331" t="s">
        <v>97</v>
      </c>
    </row>
    <row r="8" spans="1:6" s="34" customFormat="1" ht="13.5" thickBot="1">
      <c r="A8" s="37">
        <v>0</v>
      </c>
      <c r="B8" s="38">
        <v>1</v>
      </c>
      <c r="C8" s="38">
        <v>2</v>
      </c>
      <c r="D8" s="38">
        <v>3</v>
      </c>
      <c r="E8" s="118">
        <v>4</v>
      </c>
      <c r="F8" s="39">
        <v>4</v>
      </c>
    </row>
    <row r="9" spans="1:6" ht="13.5" thickBot="1">
      <c r="A9" s="37" t="s">
        <v>89</v>
      </c>
      <c r="B9" s="54" t="s">
        <v>53</v>
      </c>
      <c r="C9" s="90"/>
      <c r="D9" s="90"/>
      <c r="E9" s="119"/>
      <c r="F9" s="91"/>
    </row>
    <row r="10" spans="1:7" ht="13.5" customHeight="1" thickBot="1">
      <c r="A10" s="107"/>
      <c r="B10" s="133" t="s">
        <v>200</v>
      </c>
      <c r="C10" s="134">
        <v>15905.77</v>
      </c>
      <c r="D10" s="134">
        <v>10265.15</v>
      </c>
      <c r="E10" s="134">
        <v>0</v>
      </c>
      <c r="F10" s="135">
        <v>26170.92</v>
      </c>
      <c r="G10" s="131">
        <f>C10+D10</f>
        <v>26170.92</v>
      </c>
    </row>
    <row r="11" spans="1:6" ht="13.5" customHeight="1" hidden="1">
      <c r="A11" s="107"/>
      <c r="B11" s="121" t="s">
        <v>238</v>
      </c>
      <c r="C11" s="138"/>
      <c r="D11" s="139"/>
      <c r="E11" s="139"/>
      <c r="F11" s="110"/>
    </row>
    <row r="12" spans="1:6" ht="13.5" customHeight="1" hidden="1">
      <c r="A12" s="107"/>
      <c r="B12" s="121" t="s">
        <v>258</v>
      </c>
      <c r="C12" s="140"/>
      <c r="D12" s="103"/>
      <c r="E12" s="103"/>
      <c r="F12" s="123">
        <v>0</v>
      </c>
    </row>
    <row r="13" spans="1:6" ht="13.5" customHeight="1" hidden="1">
      <c r="A13" s="107"/>
      <c r="B13" s="121" t="s">
        <v>254</v>
      </c>
      <c r="C13" s="108"/>
      <c r="D13" s="104"/>
      <c r="E13" s="104"/>
      <c r="F13" s="18">
        <v>0</v>
      </c>
    </row>
    <row r="14" spans="1:6" ht="13.5" customHeight="1" hidden="1">
      <c r="A14" s="107"/>
      <c r="B14" s="55" t="s">
        <v>134</v>
      </c>
      <c r="C14" s="141">
        <v>0</v>
      </c>
      <c r="D14" s="141">
        <v>0</v>
      </c>
      <c r="E14" s="141">
        <v>0</v>
      </c>
      <c r="F14" s="109"/>
    </row>
    <row r="15" spans="1:6" ht="26.25" customHeight="1" hidden="1">
      <c r="A15" s="107"/>
      <c r="B15" s="125" t="s">
        <v>133</v>
      </c>
      <c r="C15" s="126">
        <v>0</v>
      </c>
      <c r="D15" s="126">
        <v>0</v>
      </c>
      <c r="E15" s="126">
        <v>0</v>
      </c>
      <c r="F15" s="14">
        <v>0</v>
      </c>
    </row>
    <row r="16" spans="1:6" ht="26.25" customHeight="1" hidden="1">
      <c r="A16" s="107"/>
      <c r="B16" s="58" t="s">
        <v>208</v>
      </c>
      <c r="C16" s="48">
        <v>11.24</v>
      </c>
      <c r="D16" s="48">
        <v>11.24</v>
      </c>
      <c r="E16" s="48">
        <v>11.24</v>
      </c>
      <c r="F16" s="49">
        <v>11.24</v>
      </c>
    </row>
    <row r="17" spans="1:7" ht="26.25" customHeight="1" hidden="1" thickBot="1">
      <c r="A17" s="107"/>
      <c r="B17" s="129" t="s">
        <v>209</v>
      </c>
      <c r="C17" s="130">
        <v>0</v>
      </c>
      <c r="D17" s="130">
        <v>0</v>
      </c>
      <c r="E17" s="130">
        <v>0</v>
      </c>
      <c r="F17" s="17">
        <v>0</v>
      </c>
      <c r="G17" s="30" t="e">
        <f>#REF!</f>
        <v>#REF!</v>
      </c>
    </row>
    <row r="18" spans="1:6" ht="26.25" customHeight="1">
      <c r="A18" s="107"/>
      <c r="B18" s="82" t="s">
        <v>42</v>
      </c>
      <c r="C18" s="128">
        <v>15905.77</v>
      </c>
      <c r="D18" s="128">
        <v>10265.15</v>
      </c>
      <c r="E18" s="128">
        <v>0</v>
      </c>
      <c r="F18" s="116">
        <v>26170.92</v>
      </c>
    </row>
    <row r="19" spans="1:8" ht="13.5" customHeight="1">
      <c r="A19" s="107"/>
      <c r="B19" s="58" t="s">
        <v>43</v>
      </c>
      <c r="C19" s="57">
        <v>0</v>
      </c>
      <c r="D19" s="57">
        <v>0</v>
      </c>
      <c r="E19" s="57">
        <v>0</v>
      </c>
      <c r="F19" s="101">
        <v>0</v>
      </c>
      <c r="H19" s="131"/>
    </row>
    <row r="20" spans="1:6" ht="13.5" customHeight="1">
      <c r="A20" s="107"/>
      <c r="B20" s="59" t="s">
        <v>46</v>
      </c>
      <c r="C20" s="25">
        <v>4433</v>
      </c>
      <c r="D20" s="25">
        <v>1477</v>
      </c>
      <c r="E20" s="25">
        <v>0</v>
      </c>
      <c r="F20" s="136">
        <v>5910</v>
      </c>
    </row>
    <row r="21" spans="1:6" ht="17.25" customHeight="1" thickBot="1">
      <c r="A21" s="107"/>
      <c r="B21" s="96" t="s">
        <v>47</v>
      </c>
      <c r="C21" s="120">
        <v>3.59</v>
      </c>
      <c r="D21" s="120">
        <v>6.95</v>
      </c>
      <c r="E21" s="120">
        <v>0</v>
      </c>
      <c r="F21" s="143"/>
    </row>
    <row r="22" spans="1:6" ht="13.5" customHeight="1" thickBot="1">
      <c r="A22" s="37" t="s">
        <v>90</v>
      </c>
      <c r="B22" s="54" t="s">
        <v>54</v>
      </c>
      <c r="C22" s="90"/>
      <c r="D22" s="90"/>
      <c r="E22" s="90"/>
      <c r="F22" s="91"/>
    </row>
    <row r="23" spans="1:6" ht="13.5" customHeight="1" thickBot="1">
      <c r="A23" s="107"/>
      <c r="B23" s="133" t="s">
        <v>200</v>
      </c>
      <c r="C23" s="134">
        <v>0</v>
      </c>
      <c r="D23" s="134">
        <v>0</v>
      </c>
      <c r="E23" s="134">
        <v>0</v>
      </c>
      <c r="F23" s="135">
        <v>0</v>
      </c>
    </row>
    <row r="24" spans="1:6" ht="13.5" customHeight="1" hidden="1">
      <c r="A24" s="107"/>
      <c r="B24" s="121" t="s">
        <v>260</v>
      </c>
      <c r="C24" s="138"/>
      <c r="D24" s="139"/>
      <c r="E24" s="139"/>
      <c r="F24" s="110"/>
    </row>
    <row r="25" spans="1:6" ht="13.5" customHeight="1" hidden="1">
      <c r="A25" s="107"/>
      <c r="B25" s="121" t="s">
        <v>259</v>
      </c>
      <c r="C25" s="103"/>
      <c r="D25" s="103"/>
      <c r="E25" s="103"/>
      <c r="F25" s="123">
        <v>0</v>
      </c>
    </row>
    <row r="26" spans="1:6" ht="13.5" customHeight="1" hidden="1">
      <c r="A26" s="107"/>
      <c r="B26" s="121" t="s">
        <v>254</v>
      </c>
      <c r="C26" s="127">
        <v>0</v>
      </c>
      <c r="D26" s="127">
        <v>0</v>
      </c>
      <c r="E26" s="127">
        <v>0</v>
      </c>
      <c r="F26" s="18">
        <v>0</v>
      </c>
    </row>
    <row r="27" spans="1:6" ht="13.5" customHeight="1" hidden="1">
      <c r="A27" s="107"/>
      <c r="B27" s="55" t="s">
        <v>257</v>
      </c>
      <c r="C27" s="141">
        <v>0</v>
      </c>
      <c r="D27" s="141">
        <v>0</v>
      </c>
      <c r="E27" s="141">
        <v>0</v>
      </c>
      <c r="F27" s="109"/>
    </row>
    <row r="28" spans="1:6" ht="27" customHeight="1" hidden="1">
      <c r="A28" s="107"/>
      <c r="B28" s="125" t="s">
        <v>133</v>
      </c>
      <c r="C28" s="126">
        <v>0</v>
      </c>
      <c r="D28" s="126">
        <v>0</v>
      </c>
      <c r="E28" s="126">
        <v>0</v>
      </c>
      <c r="F28" s="14">
        <v>0</v>
      </c>
    </row>
    <row r="29" spans="1:6" ht="27" customHeight="1" hidden="1">
      <c r="A29" s="107"/>
      <c r="B29" s="58" t="s">
        <v>208</v>
      </c>
      <c r="C29" s="48">
        <v>11.24</v>
      </c>
      <c r="D29" s="48">
        <v>11.24</v>
      </c>
      <c r="E29" s="48">
        <v>11.24</v>
      </c>
      <c r="F29" s="49">
        <v>11.24</v>
      </c>
    </row>
    <row r="30" spans="1:7" ht="27" customHeight="1" hidden="1" thickBot="1">
      <c r="A30" s="107"/>
      <c r="B30" s="129" t="s">
        <v>209</v>
      </c>
      <c r="C30" s="130">
        <v>0</v>
      </c>
      <c r="D30" s="130">
        <v>0</v>
      </c>
      <c r="E30" s="130">
        <v>0</v>
      </c>
      <c r="F30" s="17">
        <v>0</v>
      </c>
      <c r="G30" s="30" t="e">
        <f>#REF!</f>
        <v>#REF!</v>
      </c>
    </row>
    <row r="31" spans="1:6" ht="27" customHeight="1">
      <c r="A31" s="107"/>
      <c r="B31" s="82" t="s">
        <v>42</v>
      </c>
      <c r="C31" s="128">
        <v>0</v>
      </c>
      <c r="D31" s="128">
        <v>0</v>
      </c>
      <c r="E31" s="128">
        <v>0</v>
      </c>
      <c r="F31" s="116">
        <v>0</v>
      </c>
    </row>
    <row r="32" spans="1:7" ht="13.5" customHeight="1">
      <c r="A32" s="107"/>
      <c r="B32" s="58" t="s">
        <v>43</v>
      </c>
      <c r="C32" s="57">
        <v>0</v>
      </c>
      <c r="D32" s="57">
        <v>0</v>
      </c>
      <c r="E32" s="57">
        <v>0</v>
      </c>
      <c r="F32" s="101">
        <v>0</v>
      </c>
      <c r="G32" s="131"/>
    </row>
    <row r="33" spans="1:8" ht="13.5" customHeight="1">
      <c r="A33" s="107"/>
      <c r="B33" s="59" t="s">
        <v>44</v>
      </c>
      <c r="C33" s="25">
        <v>0</v>
      </c>
      <c r="D33" s="25">
        <v>0</v>
      </c>
      <c r="E33" s="25">
        <v>0</v>
      </c>
      <c r="F33" s="136">
        <v>0</v>
      </c>
      <c r="H33" s="131"/>
    </row>
    <row r="34" spans="1:6" ht="16.5" thickBot="1">
      <c r="A34" s="107"/>
      <c r="B34" s="96" t="s">
        <v>45</v>
      </c>
      <c r="C34" s="142">
        <v>0</v>
      </c>
      <c r="D34" s="142">
        <v>0</v>
      </c>
      <c r="E34" s="142">
        <v>0</v>
      </c>
      <c r="F34" s="143"/>
    </row>
    <row r="35" spans="1:8" ht="13.5" thickBot="1">
      <c r="A35" s="37" t="s">
        <v>91</v>
      </c>
      <c r="B35" s="54" t="s">
        <v>123</v>
      </c>
      <c r="C35" s="90"/>
      <c r="D35" s="90"/>
      <c r="E35" s="90"/>
      <c r="F35" s="91"/>
      <c r="H35" s="148"/>
    </row>
    <row r="36" spans="1:9" ht="27" customHeight="1">
      <c r="A36" s="275"/>
      <c r="B36" s="276" t="s">
        <v>124</v>
      </c>
      <c r="C36" s="277">
        <v>3627</v>
      </c>
      <c r="D36" s="277">
        <v>959</v>
      </c>
      <c r="E36" s="277">
        <v>0</v>
      </c>
      <c r="F36" s="278">
        <v>4586</v>
      </c>
      <c r="G36" s="131"/>
      <c r="H36" s="131" t="s">
        <v>40</v>
      </c>
      <c r="I36" s="30" t="s">
        <v>10</v>
      </c>
    </row>
    <row r="37" spans="1:9" ht="12.75">
      <c r="A37" s="124"/>
      <c r="B37" s="231" t="s">
        <v>39</v>
      </c>
      <c r="C37" s="146"/>
      <c r="D37" s="146"/>
      <c r="E37" s="232"/>
      <c r="F37" s="233"/>
      <c r="G37" s="131" t="s">
        <v>66</v>
      </c>
      <c r="H37" s="131">
        <f>1732715</f>
        <v>1732715</v>
      </c>
      <c r="I37" s="30">
        <v>724875</v>
      </c>
    </row>
    <row r="38" spans="1:9" ht="12.75">
      <c r="A38" s="124"/>
      <c r="B38" s="234" t="s">
        <v>40</v>
      </c>
      <c r="C38" s="146">
        <v>3627</v>
      </c>
      <c r="D38" s="146">
        <v>959</v>
      </c>
      <c r="E38" s="232"/>
      <c r="F38" s="219">
        <v>4586</v>
      </c>
      <c r="G38" s="131" t="s">
        <v>67</v>
      </c>
      <c r="H38" s="131">
        <v>490330</v>
      </c>
      <c r="I38" s="30">
        <v>195561</v>
      </c>
    </row>
    <row r="39" spans="1:9" ht="12.75">
      <c r="A39" s="124"/>
      <c r="B39" s="218" t="s">
        <v>10</v>
      </c>
      <c r="C39" s="271"/>
      <c r="D39" s="146"/>
      <c r="E39" s="232"/>
      <c r="F39" s="219">
        <v>0</v>
      </c>
      <c r="G39" s="131"/>
      <c r="H39" s="131">
        <f>SUM(H37:H38)</f>
        <v>2223045</v>
      </c>
      <c r="I39" s="30">
        <f>SUM(I37:I38)</f>
        <v>920436</v>
      </c>
    </row>
    <row r="40" spans="1:6" ht="13.5" customHeight="1" hidden="1">
      <c r="A40" s="124"/>
      <c r="C40" s="111"/>
      <c r="D40" s="111"/>
      <c r="E40" s="567"/>
      <c r="F40" s="568"/>
    </row>
    <row r="41" spans="1:9" ht="26.25" customHeight="1">
      <c r="A41" s="124"/>
      <c r="B41" s="122" t="s">
        <v>125</v>
      </c>
      <c r="C41" s="132">
        <v>28</v>
      </c>
      <c r="D41" s="132">
        <v>6</v>
      </c>
      <c r="E41" s="132">
        <v>0</v>
      </c>
      <c r="F41" s="46">
        <v>34</v>
      </c>
      <c r="I41" s="30" t="s">
        <v>68</v>
      </c>
    </row>
    <row r="42" spans="1:9" ht="13.5" customHeight="1">
      <c r="A42" s="124"/>
      <c r="B42" s="122" t="s">
        <v>41</v>
      </c>
      <c r="C42" s="111"/>
      <c r="D42" s="111"/>
      <c r="E42" s="111"/>
      <c r="F42" s="144">
        <v>12</v>
      </c>
      <c r="G42" s="131" t="s">
        <v>66</v>
      </c>
      <c r="H42" s="30">
        <f>(C18+H37)/C20</f>
        <v>394.45539589442814</v>
      </c>
      <c r="I42" s="30">
        <f>(C18+H37+I37)/C20</f>
        <v>557.9733295736521</v>
      </c>
    </row>
    <row r="43" spans="1:9" ht="27" customHeight="1" thickBot="1">
      <c r="A43" s="279"/>
      <c r="B43" s="280" t="s">
        <v>126</v>
      </c>
      <c r="C43" s="281"/>
      <c r="D43" s="281"/>
      <c r="E43" s="281"/>
      <c r="F43" s="282">
        <v>11.24</v>
      </c>
      <c r="G43" s="131" t="s">
        <v>67</v>
      </c>
      <c r="H43" s="30">
        <f>(D18+H38)/D20</f>
        <v>338.92698036560597</v>
      </c>
      <c r="I43" s="30">
        <f>(D18+H38+I38)/D20</f>
        <v>471.33117806364254</v>
      </c>
    </row>
    <row r="44" spans="1:6" ht="12.75" hidden="1">
      <c r="A44" s="180"/>
      <c r="F44" s="112"/>
    </row>
    <row r="45" spans="1:6" ht="12.75" hidden="1">
      <c r="A45" s="180"/>
      <c r="F45" s="112"/>
    </row>
    <row r="46" spans="1:6" ht="12.75" hidden="1">
      <c r="A46" s="180"/>
      <c r="F46" s="112"/>
    </row>
    <row r="47" spans="1:6" ht="12.75" hidden="1">
      <c r="A47" s="180"/>
      <c r="F47" s="112"/>
    </row>
    <row r="48" spans="1:6" ht="13.5" hidden="1" thickBot="1">
      <c r="A48" s="176"/>
      <c r="B48" s="167"/>
      <c r="C48" s="167"/>
      <c r="D48" s="167"/>
      <c r="E48" s="167"/>
      <c r="F48" s="168"/>
    </row>
    <row r="50" ht="12.75">
      <c r="B50" s="269" t="s">
        <v>273</v>
      </c>
    </row>
    <row r="51" ht="12.75">
      <c r="B51" s="269" t="s">
        <v>272</v>
      </c>
    </row>
    <row r="53" ht="12.75" hidden="1"/>
    <row r="54" spans="2:10" ht="15.75" hidden="1">
      <c r="B54" s="569" t="s">
        <v>6</v>
      </c>
      <c r="C54" s="569"/>
      <c r="D54" s="569"/>
      <c r="E54" s="569"/>
      <c r="G54" s="562" t="s">
        <v>80</v>
      </c>
      <c r="H54" s="562"/>
      <c r="I54" s="562"/>
      <c r="J54" s="562"/>
    </row>
    <row r="55" spans="2:7" ht="15.75" hidden="1">
      <c r="B55" s="554" t="s">
        <v>148</v>
      </c>
      <c r="C55" s="554"/>
      <c r="D55" s="554"/>
      <c r="E55" s="554"/>
      <c r="G55" s="195" t="s">
        <v>81</v>
      </c>
    </row>
    <row r="56" ht="12.75" hidden="1"/>
    <row r="57" spans="2:7" ht="12.75" hidden="1">
      <c r="B57" s="34" t="s">
        <v>149</v>
      </c>
      <c r="G57" s="34" t="s">
        <v>145</v>
      </c>
    </row>
    <row r="58" spans="2:9" ht="12.75" hidden="1">
      <c r="B58" s="34" t="s">
        <v>145</v>
      </c>
      <c r="I58" s="102" t="s">
        <v>162</v>
      </c>
    </row>
    <row r="59" spans="3:5" ht="12.75" hidden="1">
      <c r="C59" s="152" t="s">
        <v>205</v>
      </c>
      <c r="D59" s="34" t="s">
        <v>150</v>
      </c>
      <c r="E59" s="34" t="s">
        <v>151</v>
      </c>
    </row>
    <row r="60" spans="2:9" ht="12.75" hidden="1">
      <c r="B60" s="30" t="s">
        <v>225</v>
      </c>
      <c r="C60" s="148">
        <f>C20</f>
        <v>4433</v>
      </c>
      <c r="D60" s="149">
        <v>2.78</v>
      </c>
      <c r="E60" s="148">
        <f>C60*D60</f>
        <v>12323.74</v>
      </c>
      <c r="I60" s="149">
        <f>C21</f>
        <v>3.59</v>
      </c>
    </row>
    <row r="61" spans="2:5" ht="12.75" hidden="1">
      <c r="B61" s="30" t="s">
        <v>223</v>
      </c>
      <c r="C61" s="148">
        <f>D20</f>
        <v>1477</v>
      </c>
      <c r="D61" s="149">
        <v>5.65</v>
      </c>
      <c r="E61" s="148">
        <f>C61*D61</f>
        <v>8345.050000000001</v>
      </c>
    </row>
    <row r="62" spans="2:7" ht="12.75" hidden="1">
      <c r="B62" s="30" t="s">
        <v>222</v>
      </c>
      <c r="C62" s="153">
        <f>E20</f>
        <v>0</v>
      </c>
      <c r="D62" s="149">
        <v>5.17</v>
      </c>
      <c r="E62" s="153">
        <f>C62*D62</f>
        <v>0</v>
      </c>
      <c r="G62" s="34" t="s">
        <v>82</v>
      </c>
    </row>
    <row r="63" spans="2:9" ht="12.75" hidden="1">
      <c r="B63" s="34" t="s">
        <v>201</v>
      </c>
      <c r="C63" s="152">
        <f>SUM(C60:C62)</f>
        <v>5910</v>
      </c>
      <c r="D63" s="34"/>
      <c r="E63" s="152">
        <f>SUM(E60:E62)</f>
        <v>20668.79</v>
      </c>
      <c r="F63" s="131">
        <f>F18</f>
        <v>26170.92</v>
      </c>
      <c r="G63" s="30" t="s">
        <v>146</v>
      </c>
      <c r="I63" s="30">
        <v>9.15</v>
      </c>
    </row>
    <row r="64" spans="3:9" ht="12.75" hidden="1">
      <c r="C64" s="148"/>
      <c r="E64" s="148"/>
      <c r="G64" s="30" t="s">
        <v>72</v>
      </c>
      <c r="I64" s="30">
        <v>17.48</v>
      </c>
    </row>
    <row r="65" spans="2:5" ht="12.75" hidden="1">
      <c r="B65" s="34" t="s">
        <v>210</v>
      </c>
      <c r="C65" s="152"/>
      <c r="D65" s="34"/>
      <c r="E65" s="152">
        <f>F17</f>
        <v>0</v>
      </c>
    </row>
    <row r="66" spans="3:5" ht="12.75" hidden="1">
      <c r="C66" s="148"/>
      <c r="E66" s="148"/>
    </row>
    <row r="67" spans="2:9" ht="25.5" hidden="1">
      <c r="B67" s="201" t="s">
        <v>83</v>
      </c>
      <c r="C67" s="202" t="s">
        <v>203</v>
      </c>
      <c r="D67" s="203" t="s">
        <v>256</v>
      </c>
      <c r="E67" s="204" t="s">
        <v>180</v>
      </c>
      <c r="F67" s="205"/>
      <c r="G67" s="30" t="s">
        <v>73</v>
      </c>
      <c r="I67" s="30">
        <v>36.48</v>
      </c>
    </row>
    <row r="68" spans="2:9" ht="12.75" hidden="1">
      <c r="B68" s="205" t="s">
        <v>226</v>
      </c>
      <c r="C68" s="206">
        <f>20921</f>
        <v>20921</v>
      </c>
      <c r="D68" s="205">
        <v>9.15</v>
      </c>
      <c r="E68" s="206">
        <f>C68*D68*12</f>
        <v>2297125.8</v>
      </c>
      <c r="F68" s="205"/>
      <c r="G68" s="30" t="s">
        <v>74</v>
      </c>
      <c r="I68" s="30">
        <v>67.32</v>
      </c>
    </row>
    <row r="69" spans="2:9" ht="12.75" hidden="1">
      <c r="B69" s="205" t="s">
        <v>227</v>
      </c>
      <c r="C69" s="206">
        <v>1811</v>
      </c>
      <c r="D69" s="205">
        <v>17.48</v>
      </c>
      <c r="E69" s="206">
        <f aca="true" t="shared" si="0" ref="E69:E74">C69*D69*12</f>
        <v>379875.36000000004</v>
      </c>
      <c r="F69" s="205"/>
      <c r="G69" s="30" t="s">
        <v>75</v>
      </c>
      <c r="I69" s="30">
        <v>3.47</v>
      </c>
    </row>
    <row r="70" spans="2:9" ht="12.75" hidden="1">
      <c r="B70" s="205" t="s">
        <v>228</v>
      </c>
      <c r="C70" s="206">
        <v>122</v>
      </c>
      <c r="D70" s="205">
        <f>36.94</f>
        <v>36.94</v>
      </c>
      <c r="E70" s="206">
        <f t="shared" si="0"/>
        <v>54080.15999999999</v>
      </c>
      <c r="F70" s="205"/>
      <c r="G70" s="30" t="s">
        <v>76</v>
      </c>
      <c r="I70" s="30">
        <v>6.62</v>
      </c>
    </row>
    <row r="71" spans="2:9" ht="12.75" hidden="1">
      <c r="B71" s="205" t="s">
        <v>229</v>
      </c>
      <c r="C71" s="206">
        <v>364</v>
      </c>
      <c r="D71" s="205">
        <f>67.32</f>
        <v>67.32</v>
      </c>
      <c r="E71" s="206">
        <f t="shared" si="0"/>
        <v>294053.75999999995</v>
      </c>
      <c r="F71" s="205"/>
      <c r="G71" s="30" t="s">
        <v>77</v>
      </c>
      <c r="I71" s="30">
        <v>6.62</v>
      </c>
    </row>
    <row r="72" spans="2:6" ht="12.75" hidden="1">
      <c r="B72" s="205" t="s">
        <v>230</v>
      </c>
      <c r="C72" s="206">
        <v>900</v>
      </c>
      <c r="D72" s="205">
        <f>3.47</f>
        <v>3.47</v>
      </c>
      <c r="E72" s="206">
        <f t="shared" si="0"/>
        <v>37476</v>
      </c>
      <c r="F72" s="205"/>
    </row>
    <row r="73" spans="2:7" ht="14.25" hidden="1">
      <c r="B73" s="205" t="s">
        <v>231</v>
      </c>
      <c r="C73" s="206">
        <v>312</v>
      </c>
      <c r="D73" s="205">
        <f>6.62</f>
        <v>6.62</v>
      </c>
      <c r="E73" s="206">
        <f t="shared" si="0"/>
        <v>24785.28</v>
      </c>
      <c r="F73" s="205"/>
      <c r="G73" s="195" t="s">
        <v>78</v>
      </c>
    </row>
    <row r="74" spans="2:6" ht="12.75" hidden="1">
      <c r="B74" s="205" t="s">
        <v>232</v>
      </c>
      <c r="C74" s="207">
        <v>706</v>
      </c>
      <c r="D74" s="205">
        <f>6.62</f>
        <v>6.62</v>
      </c>
      <c r="E74" s="207">
        <f t="shared" si="0"/>
        <v>56084.64</v>
      </c>
      <c r="F74" s="205"/>
    </row>
    <row r="75" spans="2:7" ht="12.75" hidden="1">
      <c r="B75" s="203" t="s">
        <v>173</v>
      </c>
      <c r="C75" s="202">
        <f>SUM(C68:C74)</f>
        <v>25136</v>
      </c>
      <c r="D75" s="203"/>
      <c r="E75" s="202">
        <f>SUM(E68:E74)</f>
        <v>3143480.9999999995</v>
      </c>
      <c r="F75" s="205"/>
      <c r="G75" s="34" t="s">
        <v>145</v>
      </c>
    </row>
    <row r="76" spans="3:9" ht="12.75" hidden="1">
      <c r="C76" s="148"/>
      <c r="E76" s="148"/>
      <c r="I76" s="102" t="s">
        <v>162</v>
      </c>
    </row>
    <row r="77" spans="2:5" ht="12.75" hidden="1">
      <c r="B77" s="34" t="s">
        <v>206</v>
      </c>
      <c r="C77" s="152"/>
      <c r="D77" s="34"/>
      <c r="E77" s="152">
        <f>E63+E65</f>
        <v>20668.79</v>
      </c>
    </row>
    <row r="78" spans="3:9" ht="12.75" hidden="1">
      <c r="C78" s="148"/>
      <c r="E78" s="148"/>
      <c r="I78" s="149">
        <f>D21</f>
        <v>6.95</v>
      </c>
    </row>
    <row r="79" spans="2:6" ht="12.75" hidden="1">
      <c r="B79" s="34" t="s">
        <v>202</v>
      </c>
      <c r="C79" s="148"/>
      <c r="E79" s="148"/>
      <c r="F79" s="131"/>
    </row>
    <row r="80" spans="3:7" ht="12.75" hidden="1">
      <c r="C80" s="152" t="s">
        <v>205</v>
      </c>
      <c r="D80" s="34" t="s">
        <v>150</v>
      </c>
      <c r="E80" s="152" t="s">
        <v>151</v>
      </c>
      <c r="G80" s="34" t="s">
        <v>82</v>
      </c>
    </row>
    <row r="81" spans="2:9" ht="12.75" hidden="1">
      <c r="B81" s="30" t="s">
        <v>175</v>
      </c>
      <c r="C81" s="148">
        <f>1216980+180154+900</f>
        <v>1398034</v>
      </c>
      <c r="D81" s="149">
        <v>3.31</v>
      </c>
      <c r="E81" s="148">
        <f aca="true" t="shared" si="1" ref="E81:E86">C81*D81</f>
        <v>4627492.54</v>
      </c>
      <c r="G81" s="30" t="s">
        <v>146</v>
      </c>
      <c r="I81" s="30">
        <v>9.15</v>
      </c>
    </row>
    <row r="82" spans="2:9" ht="12.75" hidden="1">
      <c r="B82" s="30" t="s">
        <v>174</v>
      </c>
      <c r="C82" s="148">
        <v>4683413</v>
      </c>
      <c r="D82" s="149">
        <v>2.87</v>
      </c>
      <c r="E82" s="148">
        <f t="shared" si="1"/>
        <v>13441395.31</v>
      </c>
      <c r="G82" s="30" t="s">
        <v>72</v>
      </c>
      <c r="I82" s="30">
        <v>17.48</v>
      </c>
    </row>
    <row r="83" spans="2:9" ht="12.75" hidden="1">
      <c r="B83" s="30" t="s">
        <v>176</v>
      </c>
      <c r="C83" s="148">
        <f>1201896+64610</f>
        <v>1266506</v>
      </c>
      <c r="D83" s="149">
        <v>5.81</v>
      </c>
      <c r="E83" s="148">
        <f t="shared" si="1"/>
        <v>7358399.859999999</v>
      </c>
      <c r="G83" s="30" t="s">
        <v>73</v>
      </c>
      <c r="I83" s="30">
        <v>36.48</v>
      </c>
    </row>
    <row r="84" spans="2:9" ht="12.75" hidden="1">
      <c r="B84" s="30" t="s">
        <v>2</v>
      </c>
      <c r="C84" s="148">
        <f>1049000</f>
        <v>1049000</v>
      </c>
      <c r="D84" s="30">
        <v>5.48</v>
      </c>
      <c r="E84" s="148">
        <f t="shared" si="1"/>
        <v>5748520</v>
      </c>
      <c r="G84" s="30" t="s">
        <v>74</v>
      </c>
      <c r="I84" s="30">
        <v>67.32</v>
      </c>
    </row>
    <row r="85" spans="2:9" ht="12.75" hidden="1">
      <c r="B85" s="30" t="s">
        <v>3</v>
      </c>
      <c r="C85" s="148">
        <f>597858+7310</f>
        <v>605168</v>
      </c>
      <c r="D85" s="30">
        <v>5.28</v>
      </c>
      <c r="E85" s="148">
        <f t="shared" si="1"/>
        <v>3195287.04</v>
      </c>
      <c r="G85" s="30" t="s">
        <v>75</v>
      </c>
      <c r="I85" s="30">
        <v>3.47</v>
      </c>
    </row>
    <row r="86" spans="2:9" ht="12.75" hidden="1">
      <c r="B86" s="30" t="s">
        <v>179</v>
      </c>
      <c r="C86" s="153">
        <f>553447</f>
        <v>553447</v>
      </c>
      <c r="D86" s="30">
        <v>4.87</v>
      </c>
      <c r="E86" s="153">
        <f t="shared" si="1"/>
        <v>2695286.89</v>
      </c>
      <c r="G86" s="30" t="s">
        <v>76</v>
      </c>
      <c r="I86" s="30">
        <v>6.62</v>
      </c>
    </row>
    <row r="87" spans="3:9" ht="12.75" hidden="1">
      <c r="C87" s="148">
        <f>SUM(C81:C86)</f>
        <v>9555568</v>
      </c>
      <c r="E87" s="148">
        <f>SUM(E81:E86)</f>
        <v>37066381.64</v>
      </c>
      <c r="F87" s="131">
        <f>F31</f>
        <v>0</v>
      </c>
      <c r="G87" s="30" t="s">
        <v>77</v>
      </c>
      <c r="I87" s="30">
        <v>6.62</v>
      </c>
    </row>
    <row r="88" spans="2:6" ht="12.75" hidden="1">
      <c r="B88" s="205" t="s">
        <v>4</v>
      </c>
      <c r="C88" s="206"/>
      <c r="D88" s="205"/>
      <c r="E88" s="206"/>
      <c r="F88" s="205"/>
    </row>
    <row r="89" spans="2:7" ht="12.75" hidden="1">
      <c r="B89" s="205" t="s">
        <v>130</v>
      </c>
      <c r="C89" s="206">
        <v>52038</v>
      </c>
      <c r="D89" s="210">
        <v>2.87</v>
      </c>
      <c r="E89" s="206">
        <f>C89*D89</f>
        <v>149349.06</v>
      </c>
      <c r="F89" s="205"/>
      <c r="G89" s="34" t="s">
        <v>79</v>
      </c>
    </row>
    <row r="90" spans="2:6" ht="12.75" hidden="1">
      <c r="B90" s="205" t="s">
        <v>177</v>
      </c>
      <c r="C90" s="206">
        <v>75386</v>
      </c>
      <c r="D90" s="210">
        <v>4.03</v>
      </c>
      <c r="E90" s="206">
        <f>C90*D90</f>
        <v>303805.58</v>
      </c>
      <c r="F90" s="205"/>
    </row>
    <row r="91" spans="2:7" ht="12.75" hidden="1">
      <c r="B91" s="205" t="s">
        <v>178</v>
      </c>
      <c r="C91" s="207">
        <v>414109</v>
      </c>
      <c r="D91" s="205">
        <v>4.03</v>
      </c>
      <c r="E91" s="207">
        <f>C91*D91</f>
        <v>1668859.27</v>
      </c>
      <c r="F91" s="205"/>
      <c r="G91" s="34" t="s">
        <v>145</v>
      </c>
    </row>
    <row r="92" spans="2:9" ht="12.75" hidden="1">
      <c r="B92" s="205"/>
      <c r="C92" s="206">
        <f>SUM(C89:C91)</f>
        <v>541533</v>
      </c>
      <c r="D92" s="210"/>
      <c r="E92" s="206">
        <f>SUM(E89:E91)</f>
        <v>2122013.91</v>
      </c>
      <c r="F92" s="205"/>
      <c r="I92" s="102" t="s">
        <v>162</v>
      </c>
    </row>
    <row r="93" spans="2:9" ht="12.75" hidden="1">
      <c r="B93" s="34" t="s">
        <v>211</v>
      </c>
      <c r="C93" s="152"/>
      <c r="D93" s="208"/>
      <c r="E93" s="152">
        <f>F30</f>
        <v>0</v>
      </c>
      <c r="F93" s="30">
        <v>920436</v>
      </c>
      <c r="I93" s="102"/>
    </row>
    <row r="94" spans="3:5" ht="12.75" hidden="1">
      <c r="C94" s="148"/>
      <c r="E94" s="148"/>
    </row>
    <row r="95" spans="2:9" ht="12.75" hidden="1">
      <c r="B95" s="34" t="s">
        <v>147</v>
      </c>
      <c r="C95" s="152">
        <f>C87+C92</f>
        <v>10097101</v>
      </c>
      <c r="D95" s="34"/>
      <c r="E95" s="152">
        <f>E87+E93</f>
        <v>37066381.64</v>
      </c>
      <c r="F95" s="131">
        <f>F93+F87</f>
        <v>920436</v>
      </c>
      <c r="I95" s="149">
        <f>E21</f>
        <v>0</v>
      </c>
    </row>
    <row r="96" spans="3:7" ht="12.75" hidden="1">
      <c r="C96" s="148"/>
      <c r="E96" s="148"/>
      <c r="G96" s="34" t="s">
        <v>82</v>
      </c>
    </row>
    <row r="97" spans="3:9" ht="12.75" hidden="1">
      <c r="C97" s="148"/>
      <c r="E97" s="148"/>
      <c r="G97" s="30" t="s">
        <v>146</v>
      </c>
      <c r="I97" s="30">
        <v>9.15</v>
      </c>
    </row>
    <row r="98" spans="2:9" ht="16.5" hidden="1" thickBot="1">
      <c r="B98" s="154" t="s">
        <v>204</v>
      </c>
      <c r="C98" s="155"/>
      <c r="D98" s="154"/>
      <c r="E98" s="155">
        <f>E77+E95</f>
        <v>37087050.43</v>
      </c>
      <c r="G98" s="30" t="s">
        <v>72</v>
      </c>
      <c r="I98" s="30">
        <v>17.48</v>
      </c>
    </row>
    <row r="99" spans="3:9" ht="12.75" hidden="1">
      <c r="C99" s="148"/>
      <c r="E99" s="148"/>
      <c r="G99" s="30" t="s">
        <v>73</v>
      </c>
      <c r="I99" s="30">
        <v>36.48</v>
      </c>
    </row>
    <row r="100" spans="2:9" ht="12.75" hidden="1">
      <c r="B100" s="30" t="s">
        <v>4</v>
      </c>
      <c r="C100" s="148"/>
      <c r="E100" s="148">
        <f>E98+E92</f>
        <v>39209064.34</v>
      </c>
      <c r="G100" s="30" t="s">
        <v>74</v>
      </c>
      <c r="I100" s="30">
        <v>67.32</v>
      </c>
    </row>
    <row r="101" spans="3:9" ht="12.75" hidden="1">
      <c r="C101" s="148"/>
      <c r="E101" s="148"/>
      <c r="G101" s="30" t="s">
        <v>75</v>
      </c>
      <c r="I101" s="30">
        <v>3.47</v>
      </c>
    </row>
    <row r="102" spans="3:9" ht="12.75" hidden="1">
      <c r="C102" s="148"/>
      <c r="E102" s="148"/>
      <c r="G102" s="30" t="s">
        <v>76</v>
      </c>
      <c r="I102" s="30">
        <v>6.62</v>
      </c>
    </row>
    <row r="103" spans="3:9" ht="12.75" hidden="1">
      <c r="C103" s="148"/>
      <c r="E103" s="148"/>
      <c r="G103" s="30" t="s">
        <v>77</v>
      </c>
      <c r="I103" s="30">
        <v>6.62</v>
      </c>
    </row>
    <row r="104" spans="3:5" ht="12.75" hidden="1">
      <c r="C104" s="148"/>
      <c r="E104" s="148"/>
    </row>
    <row r="105" spans="3:5" ht="12.75" hidden="1">
      <c r="C105" s="148"/>
      <c r="E105" s="148"/>
    </row>
    <row r="106" spans="3:5" ht="12.75" hidden="1">
      <c r="C106" s="148"/>
      <c r="E106" s="148"/>
    </row>
    <row r="107" spans="2:5" ht="15.75" hidden="1">
      <c r="B107" s="569" t="s">
        <v>7</v>
      </c>
      <c r="C107" s="569"/>
      <c r="D107" s="569"/>
      <c r="E107" s="569"/>
    </row>
    <row r="108" ht="12.75" hidden="1"/>
    <row r="109" spans="2:5" ht="15.75" hidden="1">
      <c r="B109" s="554" t="s">
        <v>148</v>
      </c>
      <c r="C109" s="554"/>
      <c r="D109" s="554"/>
      <c r="E109" s="554"/>
    </row>
    <row r="110" ht="12.75" hidden="1"/>
    <row r="111" ht="12.75" hidden="1">
      <c r="B111" s="34" t="s">
        <v>149</v>
      </c>
    </row>
    <row r="112" spans="3:5" ht="12.75" hidden="1">
      <c r="C112" s="152" t="s">
        <v>205</v>
      </c>
      <c r="D112" s="34" t="s">
        <v>150</v>
      </c>
      <c r="E112" s="34" t="s">
        <v>151</v>
      </c>
    </row>
    <row r="113" spans="2:5" ht="12.75" hidden="1">
      <c r="B113" s="30" t="s">
        <v>225</v>
      </c>
      <c r="C113" s="148">
        <f>C60</f>
        <v>4433</v>
      </c>
      <c r="D113" s="149">
        <v>2.78</v>
      </c>
      <c r="E113" s="148">
        <f>C113*D113</f>
        <v>12323.74</v>
      </c>
    </row>
    <row r="114" spans="2:5" ht="12.75" hidden="1">
      <c r="B114" s="30" t="s">
        <v>223</v>
      </c>
      <c r="C114" s="148">
        <f>C61</f>
        <v>1477</v>
      </c>
      <c r="D114" s="149">
        <v>5.65</v>
      </c>
      <c r="E114" s="148">
        <f>C114*D114</f>
        <v>8345.050000000001</v>
      </c>
    </row>
    <row r="115" spans="2:5" ht="12.75" hidden="1">
      <c r="B115" s="30" t="s">
        <v>222</v>
      </c>
      <c r="C115" s="148">
        <f>C62</f>
        <v>0</v>
      </c>
      <c r="D115" s="149">
        <v>5.17</v>
      </c>
      <c r="E115" s="153">
        <f>C115*D115</f>
        <v>0</v>
      </c>
    </row>
    <row r="116" spans="2:5" ht="12.75" hidden="1">
      <c r="B116" s="34" t="s">
        <v>201</v>
      </c>
      <c r="C116" s="152">
        <f>SUM(C113:C115)</f>
        <v>5910</v>
      </c>
      <c r="D116" s="34"/>
      <c r="E116" s="152">
        <f>SUM(E113:E115)</f>
        <v>20668.79</v>
      </c>
    </row>
    <row r="117" spans="3:5" ht="12.75" hidden="1">
      <c r="C117" s="148"/>
      <c r="E117" s="148"/>
    </row>
    <row r="118" spans="2:5" ht="25.5" hidden="1">
      <c r="B118" s="34" t="s">
        <v>131</v>
      </c>
      <c r="C118" s="152" t="s">
        <v>203</v>
      </c>
      <c r="D118" s="34" t="s">
        <v>256</v>
      </c>
      <c r="E118" s="151" t="s">
        <v>180</v>
      </c>
    </row>
    <row r="119" spans="2:5" ht="12.75" hidden="1">
      <c r="B119" s="30" t="s">
        <v>226</v>
      </c>
      <c r="C119" s="148">
        <f>20921</f>
        <v>20921</v>
      </c>
      <c r="D119" s="30">
        <v>9.15</v>
      </c>
      <c r="E119" s="148">
        <f>C119*D119*12</f>
        <v>2297125.8</v>
      </c>
    </row>
    <row r="120" spans="2:5" ht="12.75" hidden="1">
      <c r="B120" s="30" t="s">
        <v>227</v>
      </c>
      <c r="C120" s="148">
        <v>1811</v>
      </c>
      <c r="D120" s="30">
        <v>17.48</v>
      </c>
      <c r="E120" s="148">
        <f aca="true" t="shared" si="2" ref="E120:E125">C120*D120*12</f>
        <v>379875.36000000004</v>
      </c>
    </row>
    <row r="121" spans="2:5" ht="12.75" hidden="1">
      <c r="B121" s="30" t="s">
        <v>228</v>
      </c>
      <c r="C121" s="148">
        <v>122</v>
      </c>
      <c r="D121" s="30">
        <f>36.94</f>
        <v>36.94</v>
      </c>
      <c r="E121" s="148">
        <f t="shared" si="2"/>
        <v>54080.15999999999</v>
      </c>
    </row>
    <row r="122" spans="2:5" ht="12.75" hidden="1">
      <c r="B122" s="30" t="s">
        <v>229</v>
      </c>
      <c r="C122" s="148">
        <v>364</v>
      </c>
      <c r="D122" s="30">
        <f>67.32</f>
        <v>67.32</v>
      </c>
      <c r="E122" s="148">
        <f t="shared" si="2"/>
        <v>294053.75999999995</v>
      </c>
    </row>
    <row r="123" spans="2:5" ht="12.75" hidden="1">
      <c r="B123" s="30" t="s">
        <v>230</v>
      </c>
      <c r="C123" s="148">
        <v>900</v>
      </c>
      <c r="D123" s="30">
        <f>3.47</f>
        <v>3.47</v>
      </c>
      <c r="E123" s="148">
        <f t="shared" si="2"/>
        <v>37476</v>
      </c>
    </row>
    <row r="124" spans="2:5" ht="12.75" hidden="1">
      <c r="B124" s="30" t="s">
        <v>231</v>
      </c>
      <c r="C124" s="148">
        <v>312</v>
      </c>
      <c r="D124" s="30">
        <f>6.62</f>
        <v>6.62</v>
      </c>
      <c r="E124" s="148">
        <f t="shared" si="2"/>
        <v>24785.28</v>
      </c>
    </row>
    <row r="125" spans="2:5" ht="12.75" hidden="1">
      <c r="B125" s="30" t="s">
        <v>232</v>
      </c>
      <c r="C125" s="153">
        <v>706</v>
      </c>
      <c r="D125" s="30">
        <f>6.62</f>
        <v>6.62</v>
      </c>
      <c r="E125" s="153">
        <f t="shared" si="2"/>
        <v>56084.64</v>
      </c>
    </row>
    <row r="126" spans="2:5" ht="12.75" hidden="1">
      <c r="B126" s="34" t="s">
        <v>173</v>
      </c>
      <c r="C126" s="152">
        <f>SUM(C119:C125)</f>
        <v>25136</v>
      </c>
      <c r="D126" s="34"/>
      <c r="E126" s="152">
        <f>SUM(E119:E125)</f>
        <v>3143480.9999999995</v>
      </c>
    </row>
    <row r="127" spans="3:5" ht="12.75" hidden="1">
      <c r="C127" s="148"/>
      <c r="E127" s="148"/>
    </row>
    <row r="128" spans="2:5" ht="12.75" hidden="1">
      <c r="B128" s="34" t="s">
        <v>206</v>
      </c>
      <c r="C128" s="152"/>
      <c r="D128" s="34"/>
      <c r="E128" s="152">
        <f>E116+E126</f>
        <v>3164149.7899999996</v>
      </c>
    </row>
    <row r="129" spans="3:5" ht="12.75" hidden="1">
      <c r="C129" s="148"/>
      <c r="E129" s="148"/>
    </row>
    <row r="130" spans="2:5" ht="12.75" hidden="1">
      <c r="B130" s="34" t="s">
        <v>202</v>
      </c>
      <c r="C130" s="148"/>
      <c r="E130" s="148"/>
    </row>
    <row r="131" spans="3:5" ht="12.75" hidden="1">
      <c r="C131" s="152" t="s">
        <v>205</v>
      </c>
      <c r="D131" s="34" t="s">
        <v>150</v>
      </c>
      <c r="E131" s="152" t="s">
        <v>151</v>
      </c>
    </row>
    <row r="132" spans="2:5" ht="12.75" hidden="1">
      <c r="B132" s="30" t="s">
        <v>175</v>
      </c>
      <c r="C132" s="148">
        <f>1216980+180154+900</f>
        <v>1398034</v>
      </c>
      <c r="D132" s="149">
        <v>3.17</v>
      </c>
      <c r="E132" s="148">
        <f aca="true" t="shared" si="3" ref="E132:E137">C132*D132</f>
        <v>4431767.78</v>
      </c>
    </row>
    <row r="133" spans="2:5" ht="12.75" hidden="1">
      <c r="B133" s="30" t="s">
        <v>174</v>
      </c>
      <c r="C133" s="148">
        <v>4683413</v>
      </c>
      <c r="D133" s="149">
        <v>2.75</v>
      </c>
      <c r="E133" s="148">
        <f t="shared" si="3"/>
        <v>12879385.75</v>
      </c>
    </row>
    <row r="134" spans="2:5" ht="12.75" hidden="1">
      <c r="B134" s="30" t="s">
        <v>176</v>
      </c>
      <c r="C134" s="148">
        <f>1201896+64610</f>
        <v>1266506</v>
      </c>
      <c r="D134" s="149">
        <v>5.77</v>
      </c>
      <c r="E134" s="148">
        <f t="shared" si="3"/>
        <v>7307739.619999999</v>
      </c>
    </row>
    <row r="135" spans="2:5" ht="12.75" hidden="1">
      <c r="B135" s="30" t="s">
        <v>2</v>
      </c>
      <c r="C135" s="148">
        <f>1049000</f>
        <v>1049000</v>
      </c>
      <c r="D135" s="30">
        <v>5.45</v>
      </c>
      <c r="E135" s="148">
        <f t="shared" si="3"/>
        <v>5717050</v>
      </c>
    </row>
    <row r="136" spans="2:5" ht="12.75" hidden="1">
      <c r="B136" s="30" t="s">
        <v>3</v>
      </c>
      <c r="C136" s="148">
        <f>597858+7310</f>
        <v>605168</v>
      </c>
      <c r="D136" s="30">
        <v>5.28</v>
      </c>
      <c r="E136" s="148">
        <f t="shared" si="3"/>
        <v>3195287.04</v>
      </c>
    </row>
    <row r="137" spans="2:5" ht="12.75" hidden="1">
      <c r="B137" s="30" t="s">
        <v>179</v>
      </c>
      <c r="C137" s="153">
        <f>553447</f>
        <v>553447</v>
      </c>
      <c r="D137" s="30">
        <v>4.87</v>
      </c>
      <c r="E137" s="153">
        <f t="shared" si="3"/>
        <v>2695286.89</v>
      </c>
    </row>
    <row r="138" spans="3:5" ht="12.75" hidden="1">
      <c r="C138" s="148">
        <f>SUM(C132:C137)</f>
        <v>9555568</v>
      </c>
      <c r="E138" s="148">
        <f>SUM(E132:E137)</f>
        <v>36226517.08</v>
      </c>
    </row>
    <row r="139" spans="2:5" ht="12.75" hidden="1">
      <c r="B139" s="30" t="s">
        <v>4</v>
      </c>
      <c r="C139" s="148"/>
      <c r="E139" s="148"/>
    </row>
    <row r="140" spans="2:5" ht="12.75" hidden="1">
      <c r="B140" s="30" t="s">
        <v>130</v>
      </c>
      <c r="C140" s="148">
        <v>52038</v>
      </c>
      <c r="D140" s="149">
        <v>2.75</v>
      </c>
      <c r="E140" s="148">
        <f>C140*D140</f>
        <v>143104.5</v>
      </c>
    </row>
    <row r="141" spans="2:5" ht="12.75" hidden="1">
      <c r="B141" s="30" t="s">
        <v>177</v>
      </c>
      <c r="C141" s="148">
        <v>75386</v>
      </c>
      <c r="D141" s="149">
        <v>4.03</v>
      </c>
      <c r="E141" s="148">
        <f>C141*D141</f>
        <v>303805.58</v>
      </c>
    </row>
    <row r="142" spans="2:5" ht="12.75" hidden="1">
      <c r="B142" s="30" t="s">
        <v>178</v>
      </c>
      <c r="C142" s="153">
        <v>414109</v>
      </c>
      <c r="D142" s="30">
        <v>4.03</v>
      </c>
      <c r="E142" s="153">
        <f>C142*D142</f>
        <v>1668859.27</v>
      </c>
    </row>
    <row r="143" spans="3:5" ht="12.75" hidden="1">
      <c r="C143" s="148">
        <f>SUM(C140:C142)</f>
        <v>541533</v>
      </c>
      <c r="D143" s="149"/>
      <c r="E143" s="148">
        <f>SUM(E140:E142)</f>
        <v>2115769.35</v>
      </c>
    </row>
    <row r="144" spans="3:5" ht="12.75" hidden="1">
      <c r="C144" s="148"/>
      <c r="E144" s="148"/>
    </row>
    <row r="145" spans="2:5" ht="12.75" hidden="1">
      <c r="B145" s="34" t="s">
        <v>147</v>
      </c>
      <c r="C145" s="152">
        <f>C138+C143</f>
        <v>10097101</v>
      </c>
      <c r="D145" s="34"/>
      <c r="E145" s="152">
        <f>E143+E138</f>
        <v>38342286.43</v>
      </c>
    </row>
    <row r="146" spans="3:5" ht="12.75" hidden="1">
      <c r="C146" s="148"/>
      <c r="E146" s="148"/>
    </row>
    <row r="147" spans="3:5" ht="12.75" hidden="1">
      <c r="C147" s="148"/>
      <c r="E147" s="148"/>
    </row>
    <row r="148" spans="2:5" ht="16.5" hidden="1" thickBot="1">
      <c r="B148" s="154" t="s">
        <v>204</v>
      </c>
      <c r="C148" s="155"/>
      <c r="D148" s="154"/>
      <c r="E148" s="155">
        <f>E145+E128</f>
        <v>41506436.22</v>
      </c>
    </row>
    <row r="149" ht="12.75" hidden="1"/>
    <row r="150" spans="3:5" ht="12.75" hidden="1">
      <c r="C150" s="148"/>
      <c r="E150" s="148"/>
    </row>
    <row r="151" spans="2:5" ht="15.75" hidden="1">
      <c r="B151" s="569" t="s">
        <v>8</v>
      </c>
      <c r="C151" s="569"/>
      <c r="D151" s="569"/>
      <c r="E151" s="569"/>
    </row>
    <row r="152" ht="12.75" hidden="1"/>
    <row r="153" spans="2:5" ht="15.75" hidden="1">
      <c r="B153" s="554" t="s">
        <v>148</v>
      </c>
      <c r="C153" s="554"/>
      <c r="D153" s="554"/>
      <c r="E153" s="554"/>
    </row>
    <row r="154" ht="12.75" hidden="1"/>
    <row r="155" ht="12.75" hidden="1">
      <c r="B155" s="34" t="s">
        <v>149</v>
      </c>
    </row>
    <row r="156" spans="3:5" ht="12.75" hidden="1">
      <c r="C156" s="152" t="s">
        <v>205</v>
      </c>
      <c r="D156" s="34" t="s">
        <v>150</v>
      </c>
      <c r="E156" s="34" t="s">
        <v>151</v>
      </c>
    </row>
    <row r="157" spans="2:5" ht="12.75" hidden="1">
      <c r="B157" s="30" t="s">
        <v>225</v>
      </c>
      <c r="C157" s="148">
        <f>C113</f>
        <v>4433</v>
      </c>
      <c r="D157" s="149">
        <v>2.44</v>
      </c>
      <c r="E157" s="148">
        <f>C157*D157</f>
        <v>10816.52</v>
      </c>
    </row>
    <row r="158" spans="2:8" ht="12.75" hidden="1">
      <c r="B158" s="30" t="s">
        <v>223</v>
      </c>
      <c r="C158" s="148">
        <f>C114</f>
        <v>1477</v>
      </c>
      <c r="D158" s="149">
        <v>5.05</v>
      </c>
      <c r="E158" s="148">
        <f>C158*D158</f>
        <v>7458.849999999999</v>
      </c>
      <c r="G158" s="192"/>
      <c r="H158" s="60"/>
    </row>
    <row r="159" spans="2:8" ht="12.75" hidden="1">
      <c r="B159" s="30" t="s">
        <v>222</v>
      </c>
      <c r="C159" s="148">
        <f>C115</f>
        <v>0</v>
      </c>
      <c r="D159" s="149">
        <v>4.7</v>
      </c>
      <c r="E159" s="153">
        <f>C159*D159</f>
        <v>0</v>
      </c>
      <c r="G159" s="192"/>
      <c r="H159" s="60"/>
    </row>
    <row r="160" spans="2:9" ht="12.75" hidden="1">
      <c r="B160" s="34" t="s">
        <v>201</v>
      </c>
      <c r="C160" s="152">
        <f>SUM(C157:C159)</f>
        <v>5910</v>
      </c>
      <c r="D160" s="34"/>
      <c r="E160" s="152">
        <f>SUM(E157:E159)</f>
        <v>18275.37</v>
      </c>
      <c r="I160" s="148"/>
    </row>
    <row r="161" spans="3:5" ht="12.75" hidden="1">
      <c r="C161" s="148"/>
      <c r="E161" s="148"/>
    </row>
    <row r="162" spans="2:5" ht="25.5" hidden="1">
      <c r="B162" s="34" t="s">
        <v>131</v>
      </c>
      <c r="C162" s="152" t="s">
        <v>203</v>
      </c>
      <c r="D162" s="34" t="s">
        <v>256</v>
      </c>
      <c r="E162" s="151" t="s">
        <v>180</v>
      </c>
    </row>
    <row r="163" spans="2:5" ht="12.75" hidden="1">
      <c r="B163" s="30" t="s">
        <v>226</v>
      </c>
      <c r="C163" s="148">
        <f>20921</f>
        <v>20921</v>
      </c>
      <c r="D163" s="30">
        <v>9.15</v>
      </c>
      <c r="E163" s="148">
        <f>C163*D163*12</f>
        <v>2297125.8</v>
      </c>
    </row>
    <row r="164" spans="2:5" ht="12.75" hidden="1">
      <c r="B164" s="30" t="s">
        <v>227</v>
      </c>
      <c r="C164" s="148">
        <v>1811</v>
      </c>
      <c r="D164" s="30">
        <v>17.48</v>
      </c>
      <c r="E164" s="148">
        <f aca="true" t="shared" si="4" ref="E164:E169">C164*D164*12</f>
        <v>379875.36000000004</v>
      </c>
    </row>
    <row r="165" spans="2:5" ht="12.75" hidden="1">
      <c r="B165" s="30" t="s">
        <v>228</v>
      </c>
      <c r="C165" s="148">
        <v>122</v>
      </c>
      <c r="D165" s="30">
        <f>36.94</f>
        <v>36.94</v>
      </c>
      <c r="E165" s="148">
        <f t="shared" si="4"/>
        <v>54080.15999999999</v>
      </c>
    </row>
    <row r="166" spans="2:5" ht="12.75" hidden="1">
      <c r="B166" s="30" t="s">
        <v>229</v>
      </c>
      <c r="C166" s="148">
        <v>364</v>
      </c>
      <c r="D166" s="30">
        <f>67.32</f>
        <v>67.32</v>
      </c>
      <c r="E166" s="148">
        <f t="shared" si="4"/>
        <v>294053.75999999995</v>
      </c>
    </row>
    <row r="167" spans="2:5" ht="12.75" hidden="1">
      <c r="B167" s="30" t="s">
        <v>230</v>
      </c>
      <c r="C167" s="148">
        <v>900</v>
      </c>
      <c r="D167" s="30">
        <f>3.47</f>
        <v>3.47</v>
      </c>
      <c r="E167" s="148">
        <f t="shared" si="4"/>
        <v>37476</v>
      </c>
    </row>
    <row r="168" spans="2:5" ht="12.75" hidden="1">
      <c r="B168" s="30" t="s">
        <v>231</v>
      </c>
      <c r="C168" s="148">
        <v>312</v>
      </c>
      <c r="D168" s="30">
        <f>6.62</f>
        <v>6.62</v>
      </c>
      <c r="E168" s="148">
        <f t="shared" si="4"/>
        <v>24785.28</v>
      </c>
    </row>
    <row r="169" spans="2:5" ht="12.75" hidden="1">
      <c r="B169" s="30" t="s">
        <v>232</v>
      </c>
      <c r="C169" s="153">
        <v>706</v>
      </c>
      <c r="D169" s="30">
        <f>6.62</f>
        <v>6.62</v>
      </c>
      <c r="E169" s="153">
        <f t="shared" si="4"/>
        <v>56084.64</v>
      </c>
    </row>
    <row r="170" spans="2:5" ht="12.75" hidden="1">
      <c r="B170" s="34" t="s">
        <v>173</v>
      </c>
      <c r="C170" s="152">
        <f>SUM(C163:C169)</f>
        <v>25136</v>
      </c>
      <c r="D170" s="34"/>
      <c r="E170" s="152">
        <f>SUM(E163:E169)</f>
        <v>3143480.9999999995</v>
      </c>
    </row>
    <row r="171" spans="3:5" ht="12.75" hidden="1">
      <c r="C171" s="148"/>
      <c r="E171" s="148"/>
    </row>
    <row r="172" spans="2:5" ht="12.75" hidden="1">
      <c r="B172" s="34" t="s">
        <v>206</v>
      </c>
      <c r="C172" s="152"/>
      <c r="D172" s="34"/>
      <c r="E172" s="152">
        <f>E160+E170</f>
        <v>3161756.3699999996</v>
      </c>
    </row>
    <row r="173" spans="3:5" ht="12.75" hidden="1">
      <c r="C173" s="148"/>
      <c r="E173" s="148"/>
    </row>
    <row r="174" spans="2:5" ht="12.75" hidden="1">
      <c r="B174" s="34" t="s">
        <v>202</v>
      </c>
      <c r="C174" s="148"/>
      <c r="E174" s="148"/>
    </row>
    <row r="175" spans="3:5" ht="12.75" hidden="1">
      <c r="C175" s="152" t="s">
        <v>205</v>
      </c>
      <c r="D175" s="34" t="s">
        <v>150</v>
      </c>
      <c r="E175" s="152" t="s">
        <v>151</v>
      </c>
    </row>
    <row r="176" spans="2:7" ht="12.75" hidden="1">
      <c r="B176" s="30" t="s">
        <v>175</v>
      </c>
      <c r="C176" s="148">
        <f>1216980+180154+900</f>
        <v>1398034</v>
      </c>
      <c r="D176" s="149">
        <v>2.64</v>
      </c>
      <c r="E176" s="148">
        <f aca="true" t="shared" si="5" ref="E176:E181">C176*D176</f>
        <v>3690809.7600000002</v>
      </c>
      <c r="G176" s="30">
        <v>0.22</v>
      </c>
    </row>
    <row r="177" spans="2:5" ht="12.75" hidden="1">
      <c r="B177" s="30" t="s">
        <v>174</v>
      </c>
      <c r="C177" s="148">
        <v>4683413</v>
      </c>
      <c r="D177" s="149">
        <v>2.29</v>
      </c>
      <c r="E177" s="148">
        <f t="shared" si="5"/>
        <v>10725015.77</v>
      </c>
    </row>
    <row r="178" spans="2:5" ht="12.75" hidden="1">
      <c r="B178" s="30" t="s">
        <v>176</v>
      </c>
      <c r="C178" s="148">
        <f>1201896+64610</f>
        <v>1266506</v>
      </c>
      <c r="D178" s="149">
        <v>4.81</v>
      </c>
      <c r="E178" s="148">
        <f t="shared" si="5"/>
        <v>6091893.859999999</v>
      </c>
    </row>
    <row r="179" spans="2:5" ht="12.75" hidden="1">
      <c r="B179" s="30" t="s">
        <v>2</v>
      </c>
      <c r="C179" s="148">
        <f>1049000</f>
        <v>1049000</v>
      </c>
      <c r="D179" s="30">
        <v>4.54</v>
      </c>
      <c r="E179" s="148">
        <f t="shared" si="5"/>
        <v>4762460</v>
      </c>
    </row>
    <row r="180" spans="2:5" ht="12.75" hidden="1">
      <c r="B180" s="30" t="s">
        <v>3</v>
      </c>
      <c r="C180" s="148">
        <f>597858+7310</f>
        <v>605168</v>
      </c>
      <c r="D180" s="30">
        <v>4.39</v>
      </c>
      <c r="E180" s="148">
        <f t="shared" si="5"/>
        <v>2656687.52</v>
      </c>
    </row>
    <row r="181" spans="2:5" ht="12.75" hidden="1">
      <c r="B181" s="30" t="s">
        <v>179</v>
      </c>
      <c r="C181" s="153">
        <f>553447</f>
        <v>553447</v>
      </c>
      <c r="D181" s="30">
        <v>4.05</v>
      </c>
      <c r="E181" s="153">
        <f t="shared" si="5"/>
        <v>2241460.35</v>
      </c>
    </row>
    <row r="182" spans="3:5" ht="12.75" hidden="1">
      <c r="C182" s="148">
        <f>SUM(C176:C181)</f>
        <v>9555568</v>
      </c>
      <c r="E182" s="148">
        <f>SUM(E176:E181)</f>
        <v>30168327.26</v>
      </c>
    </row>
    <row r="183" spans="2:5" ht="12.75" hidden="1">
      <c r="B183" s="30" t="s">
        <v>4</v>
      </c>
      <c r="C183" s="148"/>
      <c r="E183" s="148"/>
    </row>
    <row r="184" spans="2:5" ht="12.75" hidden="1">
      <c r="B184" s="30" t="s">
        <v>130</v>
      </c>
      <c r="C184" s="148">
        <v>52038</v>
      </c>
      <c r="D184" s="149">
        <v>2.31</v>
      </c>
      <c r="E184" s="148">
        <f>C184*D184</f>
        <v>120207.78</v>
      </c>
    </row>
    <row r="185" spans="2:5" ht="12.75" hidden="1">
      <c r="B185" s="30" t="s">
        <v>177</v>
      </c>
      <c r="C185" s="148">
        <v>75386</v>
      </c>
      <c r="D185" s="149">
        <v>3.35</v>
      </c>
      <c r="E185" s="148">
        <f>C185*D185</f>
        <v>252543.1</v>
      </c>
    </row>
    <row r="186" spans="2:5" ht="12.75" hidden="1">
      <c r="B186" s="30" t="s">
        <v>178</v>
      </c>
      <c r="C186" s="153">
        <v>414109</v>
      </c>
      <c r="D186" s="30">
        <v>3.35</v>
      </c>
      <c r="E186" s="153">
        <f>C186*D186</f>
        <v>1387265.1500000001</v>
      </c>
    </row>
    <row r="187" spans="3:5" ht="12.75" hidden="1">
      <c r="C187" s="148">
        <f>SUM(C184:C186)</f>
        <v>541533</v>
      </c>
      <c r="D187" s="149"/>
      <c r="E187" s="148">
        <f>SUM(E184:E186)</f>
        <v>1760016.0300000003</v>
      </c>
    </row>
    <row r="188" spans="3:5" ht="12.75" hidden="1">
      <c r="C188" s="148"/>
      <c r="E188" s="148"/>
    </row>
    <row r="189" spans="2:5" ht="12.75" hidden="1">
      <c r="B189" s="34" t="s">
        <v>147</v>
      </c>
      <c r="C189" s="152">
        <f>C182+C187</f>
        <v>10097101</v>
      </c>
      <c r="D189" s="34"/>
      <c r="E189" s="152">
        <f>E187+E182</f>
        <v>31928343.290000003</v>
      </c>
    </row>
    <row r="190" spans="3:5" ht="12.75" hidden="1">
      <c r="C190" s="148"/>
      <c r="E190" s="148"/>
    </row>
    <row r="191" spans="3:5" ht="12.75" hidden="1">
      <c r="C191" s="148"/>
      <c r="E191" s="148"/>
    </row>
    <row r="192" spans="2:5" ht="16.5" hidden="1" thickBot="1">
      <c r="B192" s="154" t="s">
        <v>204</v>
      </c>
      <c r="C192" s="155"/>
      <c r="D192" s="154"/>
      <c r="E192" s="155">
        <f>E189+E172</f>
        <v>35090099.660000004</v>
      </c>
    </row>
    <row r="193" ht="12.75" hidden="1"/>
    <row r="194" ht="12.75" hidden="1"/>
    <row r="195" spans="2:5" ht="15.75" hidden="1">
      <c r="B195" s="569" t="s">
        <v>9</v>
      </c>
      <c r="C195" s="569"/>
      <c r="D195" s="569"/>
      <c r="E195" s="569"/>
    </row>
    <row r="196" spans="1:6" ht="15.75" customHeight="1" hidden="1">
      <c r="A196" s="563" t="s">
        <v>11</v>
      </c>
      <c r="B196" s="563"/>
      <c r="C196" s="563"/>
      <c r="D196" s="563"/>
      <c r="E196" s="563"/>
      <c r="F196" s="563"/>
    </row>
    <row r="197" spans="2:5" ht="15.75" hidden="1">
      <c r="B197" s="569" t="s">
        <v>19</v>
      </c>
      <c r="C197" s="569"/>
      <c r="D197" s="569"/>
      <c r="E197" s="569"/>
    </row>
    <row r="198" spans="2:5" ht="15.75" hidden="1">
      <c r="B198" s="113"/>
      <c r="C198" s="113"/>
      <c r="D198" s="113"/>
      <c r="E198" s="113"/>
    </row>
    <row r="199" spans="2:5" ht="15.75" hidden="1">
      <c r="B199" s="554" t="s">
        <v>148</v>
      </c>
      <c r="C199" s="554"/>
      <c r="D199" s="554"/>
      <c r="E199" s="554"/>
    </row>
    <row r="200" ht="12.75" hidden="1"/>
    <row r="201" ht="12.75" hidden="1">
      <c r="B201" s="34" t="s">
        <v>149</v>
      </c>
    </row>
    <row r="202" spans="3:5" ht="12.75" hidden="1">
      <c r="C202" s="152" t="s">
        <v>205</v>
      </c>
      <c r="D202" s="34" t="s">
        <v>150</v>
      </c>
      <c r="E202" s="34" t="s">
        <v>151</v>
      </c>
    </row>
    <row r="203" spans="2:5" ht="12.75" hidden="1">
      <c r="B203" s="30" t="s">
        <v>225</v>
      </c>
      <c r="C203" s="148">
        <f>C157</f>
        <v>4433</v>
      </c>
      <c r="D203" s="149">
        <f>2.78-0.3</f>
        <v>2.48</v>
      </c>
      <c r="E203" s="148">
        <f>C203*D203</f>
        <v>10993.84</v>
      </c>
    </row>
    <row r="204" spans="2:5" ht="12.75" hidden="1">
      <c r="B204" s="30" t="s">
        <v>223</v>
      </c>
      <c r="C204" s="148">
        <f>C158</f>
        <v>1477</v>
      </c>
      <c r="D204" s="149">
        <f>5.65-0.3</f>
        <v>5.3500000000000005</v>
      </c>
      <c r="E204" s="148">
        <f>C204*D204</f>
        <v>7901.950000000001</v>
      </c>
    </row>
    <row r="205" spans="2:7" ht="12.75" hidden="1">
      <c r="B205" s="30" t="s">
        <v>222</v>
      </c>
      <c r="C205" s="148">
        <f>C159</f>
        <v>0</v>
      </c>
      <c r="D205" s="149">
        <f>5.17-0.3</f>
        <v>4.87</v>
      </c>
      <c r="E205" s="153">
        <f>C205*D205</f>
        <v>0</v>
      </c>
      <c r="G205" s="30" t="s">
        <v>5</v>
      </c>
    </row>
    <row r="206" spans="2:7" ht="12.75" hidden="1">
      <c r="B206" s="34" t="s">
        <v>201</v>
      </c>
      <c r="C206" s="152">
        <f>SUM(C203:C205)</f>
        <v>5910</v>
      </c>
      <c r="D206" s="34"/>
      <c r="E206" s="152">
        <f>SUM(E203:E205)</f>
        <v>18895.79</v>
      </c>
      <c r="G206" s="148" t="e">
        <f>G218-E216</f>
        <v>#REF!</v>
      </c>
    </row>
    <row r="207" spans="3:5" ht="12.75" hidden="1">
      <c r="C207" s="148"/>
      <c r="E207" s="148"/>
    </row>
    <row r="208" spans="2:5" ht="25.5" hidden="1">
      <c r="B208" s="34" t="s">
        <v>131</v>
      </c>
      <c r="C208" s="152" t="s">
        <v>203</v>
      </c>
      <c r="D208" s="34" t="s">
        <v>256</v>
      </c>
      <c r="E208" s="151" t="s">
        <v>180</v>
      </c>
    </row>
    <row r="209" spans="2:5" ht="12.75" hidden="1">
      <c r="B209" s="30" t="s">
        <v>226</v>
      </c>
      <c r="C209" s="148">
        <f>20921</f>
        <v>20921</v>
      </c>
      <c r="D209" s="30">
        <v>9.15</v>
      </c>
      <c r="E209" s="148">
        <f>C209*D209*12</f>
        <v>2297125.8</v>
      </c>
    </row>
    <row r="210" spans="2:5" ht="12.75" hidden="1">
      <c r="B210" s="30" t="s">
        <v>227</v>
      </c>
      <c r="C210" s="148">
        <v>1811</v>
      </c>
      <c r="D210" s="30">
        <v>17.48</v>
      </c>
      <c r="E210" s="148">
        <f aca="true" t="shared" si="6" ref="E210:E215">C210*D210*12</f>
        <v>379875.36000000004</v>
      </c>
    </row>
    <row r="211" spans="2:5" ht="12.75" hidden="1">
      <c r="B211" s="30" t="s">
        <v>228</v>
      </c>
      <c r="C211" s="148">
        <v>122</v>
      </c>
      <c r="D211" s="30">
        <f>36.94</f>
        <v>36.94</v>
      </c>
      <c r="E211" s="148">
        <f t="shared" si="6"/>
        <v>54080.15999999999</v>
      </c>
    </row>
    <row r="212" spans="2:5" ht="12.75" hidden="1">
      <c r="B212" s="30" t="s">
        <v>229</v>
      </c>
      <c r="C212" s="148">
        <v>364</v>
      </c>
      <c r="D212" s="30">
        <f>67.32</f>
        <v>67.32</v>
      </c>
      <c r="E212" s="148">
        <f t="shared" si="6"/>
        <v>294053.75999999995</v>
      </c>
    </row>
    <row r="213" spans="2:5" ht="12.75" hidden="1">
      <c r="B213" s="30" t="s">
        <v>230</v>
      </c>
      <c r="C213" s="148">
        <v>900</v>
      </c>
      <c r="D213" s="30">
        <f>3.47</f>
        <v>3.47</v>
      </c>
      <c r="E213" s="148">
        <f t="shared" si="6"/>
        <v>37476</v>
      </c>
    </row>
    <row r="214" spans="2:5" ht="12.75" hidden="1">
      <c r="B214" s="30" t="s">
        <v>231</v>
      </c>
      <c r="C214" s="148">
        <v>312</v>
      </c>
      <c r="D214" s="30">
        <f>6.62</f>
        <v>6.62</v>
      </c>
      <c r="E214" s="148">
        <f t="shared" si="6"/>
        <v>24785.28</v>
      </c>
    </row>
    <row r="215" spans="2:5" ht="12.75" hidden="1">
      <c r="B215" s="30" t="s">
        <v>232</v>
      </c>
      <c r="C215" s="153">
        <v>706</v>
      </c>
      <c r="D215" s="30">
        <f>6.62</f>
        <v>6.62</v>
      </c>
      <c r="E215" s="153">
        <f t="shared" si="6"/>
        <v>56084.64</v>
      </c>
    </row>
    <row r="216" spans="2:7" ht="12.75" hidden="1">
      <c r="B216" s="34" t="s">
        <v>173</v>
      </c>
      <c r="C216" s="152">
        <f>SUM(C209:C215)</f>
        <v>25136</v>
      </c>
      <c r="D216" s="34"/>
      <c r="E216" s="152">
        <f>SUM(E209:E215)</f>
        <v>3143480.9999999995</v>
      </c>
      <c r="G216" s="30">
        <v>3143481</v>
      </c>
    </row>
    <row r="217" spans="3:5" ht="12.75" hidden="1">
      <c r="C217" s="148"/>
      <c r="E217" s="148"/>
    </row>
    <row r="218" spans="2:7" ht="12.75" hidden="1">
      <c r="B218" s="34" t="s">
        <v>206</v>
      </c>
      <c r="C218" s="152"/>
      <c r="D218" s="34"/>
      <c r="E218" s="152">
        <f>E206+E216</f>
        <v>3162376.7899999996</v>
      </c>
      <c r="G218" s="148" t="e">
        <f>#REF!</f>
        <v>#REF!</v>
      </c>
    </row>
    <row r="219" spans="3:5" ht="12.75" hidden="1">
      <c r="C219" s="148"/>
      <c r="E219" s="148"/>
    </row>
    <row r="220" spans="2:5" ht="12.75" hidden="1">
      <c r="B220" s="34" t="s">
        <v>202</v>
      </c>
      <c r="C220" s="148"/>
      <c r="E220" s="148"/>
    </row>
    <row r="221" spans="3:5" ht="12.75" hidden="1">
      <c r="C221" s="152" t="s">
        <v>205</v>
      </c>
      <c r="D221" s="34" t="s">
        <v>150</v>
      </c>
      <c r="E221" s="152" t="s">
        <v>151</v>
      </c>
    </row>
    <row r="222" spans="2:5" ht="12.75" hidden="1">
      <c r="B222" s="30" t="s">
        <v>175</v>
      </c>
      <c r="C222" s="148">
        <f>1216980+180154+900</f>
        <v>1398034</v>
      </c>
      <c r="D222" s="149">
        <f>3.31-0.21</f>
        <v>3.1</v>
      </c>
      <c r="E222" s="148">
        <f aca="true" t="shared" si="7" ref="E222:E227">C222*D222</f>
        <v>4333905.4</v>
      </c>
    </row>
    <row r="223" spans="2:5" ht="12.75" hidden="1">
      <c r="B223" s="30" t="s">
        <v>174</v>
      </c>
      <c r="C223" s="148">
        <v>4683413</v>
      </c>
      <c r="D223" s="149">
        <f>2.87-0.21</f>
        <v>2.66</v>
      </c>
      <c r="E223" s="148">
        <f t="shared" si="7"/>
        <v>12457878.58</v>
      </c>
    </row>
    <row r="224" spans="2:5" ht="12.75" hidden="1">
      <c r="B224" s="30" t="s">
        <v>176</v>
      </c>
      <c r="C224" s="148">
        <f>1201896+64610</f>
        <v>1266506</v>
      </c>
      <c r="D224" s="149">
        <f>5.81-0.21</f>
        <v>5.6</v>
      </c>
      <c r="E224" s="148">
        <f t="shared" si="7"/>
        <v>7092433.6</v>
      </c>
    </row>
    <row r="225" spans="2:5" ht="12.75" hidden="1">
      <c r="B225" s="30" t="s">
        <v>2</v>
      </c>
      <c r="C225" s="148">
        <f>1049000</f>
        <v>1049000</v>
      </c>
      <c r="D225" s="30">
        <f>5.48-0.21</f>
        <v>5.2700000000000005</v>
      </c>
      <c r="E225" s="148">
        <f t="shared" si="7"/>
        <v>5528230.000000001</v>
      </c>
    </row>
    <row r="226" spans="2:5" ht="12.75" hidden="1">
      <c r="B226" s="30" t="s">
        <v>3</v>
      </c>
      <c r="C226" s="148">
        <f>597858+7310</f>
        <v>605168</v>
      </c>
      <c r="D226" s="30">
        <f>5.28-0.21</f>
        <v>5.07</v>
      </c>
      <c r="E226" s="148">
        <f t="shared" si="7"/>
        <v>3068201.7600000002</v>
      </c>
    </row>
    <row r="227" spans="2:5" ht="12.75" hidden="1">
      <c r="B227" s="30" t="s">
        <v>179</v>
      </c>
      <c r="C227" s="153">
        <f>553447</f>
        <v>553447</v>
      </c>
      <c r="D227" s="30">
        <f>4.87-0.21</f>
        <v>4.66</v>
      </c>
      <c r="E227" s="153">
        <f t="shared" si="7"/>
        <v>2579063.02</v>
      </c>
    </row>
    <row r="228" spans="3:5" ht="12.75" hidden="1">
      <c r="C228" s="148">
        <f>SUM(C222:C227)</f>
        <v>9555568</v>
      </c>
      <c r="E228" s="148">
        <f>SUM(E222:E227)</f>
        <v>35059712.36</v>
      </c>
    </row>
    <row r="229" spans="2:5" ht="12.75" hidden="1">
      <c r="B229" s="30" t="s">
        <v>4</v>
      </c>
      <c r="C229" s="148"/>
      <c r="E229" s="148"/>
    </row>
    <row r="230" spans="2:5" ht="12.75" hidden="1">
      <c r="B230" s="30" t="s">
        <v>130</v>
      </c>
      <c r="C230" s="148">
        <v>52038</v>
      </c>
      <c r="D230" s="30">
        <f>2.87-0.21</f>
        <v>2.66</v>
      </c>
      <c r="E230" s="148">
        <f>C230*D230</f>
        <v>138421.08000000002</v>
      </c>
    </row>
    <row r="231" spans="2:5" ht="12.75" hidden="1">
      <c r="B231" s="30" t="s">
        <v>177</v>
      </c>
      <c r="C231" s="148">
        <v>75386</v>
      </c>
      <c r="D231" s="30">
        <f>4.03-0.21</f>
        <v>3.8200000000000003</v>
      </c>
      <c r="E231" s="148">
        <f>C231*D231</f>
        <v>287974.52</v>
      </c>
    </row>
    <row r="232" spans="2:5" ht="12.75" hidden="1">
      <c r="B232" s="30" t="s">
        <v>178</v>
      </c>
      <c r="C232" s="153">
        <v>414109</v>
      </c>
      <c r="D232" s="30">
        <f>4.03-0.21</f>
        <v>3.8200000000000003</v>
      </c>
      <c r="E232" s="153">
        <f>C232*D232</f>
        <v>1581896.3800000001</v>
      </c>
    </row>
    <row r="233" spans="3:5" ht="12.75" hidden="1">
      <c r="C233" s="148">
        <f>SUM(C230:C232)</f>
        <v>541533</v>
      </c>
      <c r="D233" s="149"/>
      <c r="E233" s="148">
        <f>SUM(E230:E232)</f>
        <v>2008291.9800000002</v>
      </c>
    </row>
    <row r="234" spans="3:7" ht="12.75" hidden="1">
      <c r="C234" s="148"/>
      <c r="E234" s="148"/>
      <c r="G234" s="30">
        <v>39225307</v>
      </c>
    </row>
    <row r="235" spans="2:9" ht="12.75" hidden="1">
      <c r="B235" s="34" t="s">
        <v>147</v>
      </c>
      <c r="C235" s="152">
        <f>C228+C233</f>
        <v>10097101</v>
      </c>
      <c r="D235" s="34"/>
      <c r="E235" s="152">
        <f>E233+E228</f>
        <v>37068004.339999996</v>
      </c>
      <c r="G235" s="148" t="e">
        <f>#REF!</f>
        <v>#REF!</v>
      </c>
      <c r="H235" s="148" t="e">
        <f>E235-G235</f>
        <v>#REF!</v>
      </c>
      <c r="I235" s="193" t="e">
        <f>H235/C235</f>
        <v>#REF!</v>
      </c>
    </row>
    <row r="236" spans="3:5" ht="12.75" hidden="1">
      <c r="C236" s="148"/>
      <c r="E236" s="148"/>
    </row>
    <row r="237" spans="3:5" ht="12.75" hidden="1">
      <c r="C237" s="148"/>
      <c r="E237" s="148"/>
    </row>
    <row r="238" spans="2:5" ht="16.5" hidden="1" thickBot="1">
      <c r="B238" s="154" t="s">
        <v>204</v>
      </c>
      <c r="C238" s="155"/>
      <c r="D238" s="154"/>
      <c r="E238" s="155">
        <f>E235+E218</f>
        <v>40230381.129999995</v>
      </c>
    </row>
  </sheetData>
  <mergeCells count="15">
    <mergeCell ref="B55:E55"/>
    <mergeCell ref="B54:E54"/>
    <mergeCell ref="B195:E195"/>
    <mergeCell ref="B199:E199"/>
    <mergeCell ref="B197:E197"/>
    <mergeCell ref="B6:B7"/>
    <mergeCell ref="G54:J54"/>
    <mergeCell ref="B1:F1"/>
    <mergeCell ref="A196:F196"/>
    <mergeCell ref="C6:F6"/>
    <mergeCell ref="E40:F40"/>
    <mergeCell ref="B153:E153"/>
    <mergeCell ref="B151:E151"/>
    <mergeCell ref="B109:E109"/>
    <mergeCell ref="B107:E107"/>
  </mergeCells>
  <printOptions horizontalCentered="1"/>
  <pageMargins left="0" right="0" top="0.984251968503937" bottom="0.7874015748031497" header="0.5118110236220472" footer="0.5118110236220472"/>
  <pageSetup horizontalDpi="300" verticalDpi="300" orientation="portrait" paperSize="9" r:id="rId1"/>
  <headerFooter alignWithMargins="0">
    <oddHeader>&amp;C&amp;"Arial,Pogrubiony"&amp;12CZECHOWICE-DZIEDZICE
&amp;R2009-10-22</oddHeader>
    <oddFooter>&amp;C
&amp;R
</oddFooter>
  </headerFooter>
  <rowBreaks count="3" manualBreakCount="3">
    <brk id="105" max="255" man="1"/>
    <brk id="149" max="255" man="1"/>
    <brk id="194" max="255" man="1"/>
  </rowBreaks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F33"/>
  <sheetViews>
    <sheetView workbookViewId="0" topLeftCell="A8">
      <selection activeCell="F30" sqref="F30"/>
    </sheetView>
  </sheetViews>
  <sheetFormatPr defaultColWidth="9.140625" defaultRowHeight="12.75"/>
  <cols>
    <col min="1" max="1" width="4.140625" style="30" customWidth="1"/>
    <col min="2" max="2" width="32.7109375" style="30" customWidth="1"/>
    <col min="3" max="3" width="18.8515625" style="30" customWidth="1"/>
    <col min="4" max="4" width="17.00390625" style="30" customWidth="1"/>
    <col min="5" max="5" width="13.421875" style="30" hidden="1" customWidth="1"/>
    <col min="6" max="6" width="20.7109375" style="30" customWidth="1"/>
    <col min="7" max="16384" width="9.140625" style="30" customWidth="1"/>
  </cols>
  <sheetData>
    <row r="1" spans="1:6" ht="15.75">
      <c r="A1" s="569"/>
      <c r="B1" s="569"/>
      <c r="C1" s="569"/>
      <c r="D1" s="569"/>
      <c r="E1" s="569"/>
      <c r="F1" s="569"/>
    </row>
    <row r="2" ht="15.75">
      <c r="A2" s="29"/>
    </row>
    <row r="3" s="29" customFormat="1" ht="15.75">
      <c r="A3" s="31" t="s">
        <v>165</v>
      </c>
    </row>
    <row r="4" s="29" customFormat="1" ht="15.75">
      <c r="A4" s="31" t="s">
        <v>93</v>
      </c>
    </row>
    <row r="5" s="29" customFormat="1" ht="15.75">
      <c r="A5" s="31"/>
    </row>
    <row r="6" ht="13.5" thickBot="1"/>
    <row r="7" spans="1:6" s="301" customFormat="1" ht="27.75" customHeight="1">
      <c r="A7" s="299" t="s">
        <v>88</v>
      </c>
      <c r="B7" s="300" t="s">
        <v>268</v>
      </c>
      <c r="C7" s="555" t="s">
        <v>96</v>
      </c>
      <c r="D7" s="570"/>
      <c r="E7" s="570"/>
      <c r="F7" s="571"/>
    </row>
    <row r="8" spans="1:6" s="301" customFormat="1" ht="30.75" customHeight="1" thickBot="1">
      <c r="A8" s="302" t="s">
        <v>33</v>
      </c>
      <c r="B8" s="99"/>
      <c r="C8" s="303" t="s">
        <v>225</v>
      </c>
      <c r="D8" s="304" t="s">
        <v>207</v>
      </c>
      <c r="E8" s="303" t="s">
        <v>222</v>
      </c>
      <c r="F8" s="305" t="s">
        <v>97</v>
      </c>
    </row>
    <row r="9" spans="1:6" s="301" customFormat="1" ht="13.5" thickBot="1">
      <c r="A9" s="306">
        <v>0</v>
      </c>
      <c r="B9" s="307">
        <v>1</v>
      </c>
      <c r="C9" s="307">
        <v>2</v>
      </c>
      <c r="D9" s="307">
        <v>3</v>
      </c>
      <c r="E9" s="307">
        <v>4</v>
      </c>
      <c r="F9" s="308">
        <v>4</v>
      </c>
    </row>
    <row r="10" spans="1:6" s="301" customFormat="1" ht="22.5" customHeight="1" thickBot="1">
      <c r="A10" s="306" t="s">
        <v>89</v>
      </c>
      <c r="B10" s="309" t="s">
        <v>53</v>
      </c>
      <c r="C10" s="310"/>
      <c r="D10" s="310"/>
      <c r="E10" s="310"/>
      <c r="F10" s="311"/>
    </row>
    <row r="11" spans="1:6" ht="15.75">
      <c r="A11" s="40"/>
      <c r="B11" s="82" t="s">
        <v>249</v>
      </c>
      <c r="C11" s="19">
        <v>4433</v>
      </c>
      <c r="D11" s="19">
        <v>1477</v>
      </c>
      <c r="E11" s="19">
        <v>0</v>
      </c>
      <c r="F11" s="10">
        <v>5910</v>
      </c>
    </row>
    <row r="12" spans="1:6" ht="15.75">
      <c r="A12" s="40"/>
      <c r="B12" s="58" t="s">
        <v>115</v>
      </c>
      <c r="C12" s="26">
        <v>3.59</v>
      </c>
      <c r="D12" s="26">
        <v>6.95</v>
      </c>
      <c r="E12" s="26">
        <v>0</v>
      </c>
      <c r="F12" s="95"/>
    </row>
    <row r="13" spans="1:6" ht="25.5" hidden="1">
      <c r="A13" s="40"/>
      <c r="B13" s="58" t="s">
        <v>116</v>
      </c>
      <c r="C13" s="147">
        <v>11.24</v>
      </c>
      <c r="D13" s="147">
        <v>11.24</v>
      </c>
      <c r="E13" s="147">
        <v>11.24</v>
      </c>
      <c r="F13" s="95"/>
    </row>
    <row r="14" spans="1:6" ht="12.75">
      <c r="A14" s="40"/>
      <c r="B14" s="58" t="s">
        <v>170</v>
      </c>
      <c r="C14" s="132">
        <v>15905.77</v>
      </c>
      <c r="D14" s="132">
        <v>10265.15</v>
      </c>
      <c r="E14" s="132">
        <v>0</v>
      </c>
      <c r="F14" s="10">
        <v>26170.92</v>
      </c>
    </row>
    <row r="15" spans="1:6" ht="12.75" hidden="1">
      <c r="A15" s="40"/>
      <c r="B15" s="58" t="s">
        <v>94</v>
      </c>
      <c r="C15" s="25">
        <v>0</v>
      </c>
      <c r="D15" s="25">
        <v>0</v>
      </c>
      <c r="E15" s="25">
        <v>0</v>
      </c>
      <c r="F15" s="10">
        <v>0</v>
      </c>
    </row>
    <row r="16" spans="1:6" ht="13.5" thickBot="1">
      <c r="A16" s="40"/>
      <c r="B16" s="58" t="s">
        <v>171</v>
      </c>
      <c r="C16" s="3">
        <v>15905.77</v>
      </c>
      <c r="D16" s="3">
        <v>10265.15</v>
      </c>
      <c r="E16" s="3">
        <v>0</v>
      </c>
      <c r="F16" s="101">
        <v>26170.92</v>
      </c>
    </row>
    <row r="17" spans="1:6" s="301" customFormat="1" ht="22.5" customHeight="1" thickBot="1">
      <c r="A17" s="306" t="s">
        <v>90</v>
      </c>
      <c r="B17" s="312" t="s">
        <v>54</v>
      </c>
      <c r="C17" s="310"/>
      <c r="D17" s="310"/>
      <c r="E17" s="310"/>
      <c r="F17" s="311"/>
    </row>
    <row r="18" spans="1:6" ht="28.5">
      <c r="A18" s="40"/>
      <c r="B18" s="82" t="s">
        <v>184</v>
      </c>
      <c r="C18" s="19">
        <v>0</v>
      </c>
      <c r="D18" s="19">
        <v>0</v>
      </c>
      <c r="E18" s="19">
        <v>0</v>
      </c>
      <c r="F18" s="10">
        <v>0</v>
      </c>
    </row>
    <row r="19" spans="1:6" ht="28.5">
      <c r="A19" s="40"/>
      <c r="B19" s="58" t="s">
        <v>185</v>
      </c>
      <c r="C19" s="26">
        <v>0</v>
      </c>
      <c r="D19" s="26">
        <v>0</v>
      </c>
      <c r="E19" s="26">
        <v>0</v>
      </c>
      <c r="F19" s="95"/>
    </row>
    <row r="20" spans="1:6" ht="25.5" hidden="1">
      <c r="A20" s="40"/>
      <c r="B20" s="58" t="s">
        <v>116</v>
      </c>
      <c r="C20" s="147">
        <v>11.24</v>
      </c>
      <c r="D20" s="147">
        <v>11.24</v>
      </c>
      <c r="E20" s="147">
        <v>11.24</v>
      </c>
      <c r="F20" s="95"/>
    </row>
    <row r="21" spans="1:6" ht="12.75">
      <c r="A21" s="40"/>
      <c r="B21" s="58" t="s">
        <v>170</v>
      </c>
      <c r="C21" s="132">
        <v>0</v>
      </c>
      <c r="D21" s="132">
        <v>0</v>
      </c>
      <c r="E21" s="132">
        <v>0</v>
      </c>
      <c r="F21" s="10">
        <v>0</v>
      </c>
    </row>
    <row r="22" spans="1:6" ht="12.75" hidden="1">
      <c r="A22" s="40"/>
      <c r="B22" s="58" t="s">
        <v>94</v>
      </c>
      <c r="C22" s="25">
        <v>0</v>
      </c>
      <c r="D22" s="25">
        <v>0</v>
      </c>
      <c r="E22" s="25">
        <v>0</v>
      </c>
      <c r="F22" s="10">
        <v>0</v>
      </c>
    </row>
    <row r="23" spans="1:6" ht="13.5" thickBot="1">
      <c r="A23" s="43"/>
      <c r="B23" s="129" t="s">
        <v>171</v>
      </c>
      <c r="C23" s="16">
        <v>0</v>
      </c>
      <c r="D23" s="16">
        <v>0</v>
      </c>
      <c r="E23" s="16">
        <v>0</v>
      </c>
      <c r="F23" s="17">
        <v>0</v>
      </c>
    </row>
    <row r="24" spans="1:6" s="313" customFormat="1" ht="22.5" customHeight="1" thickBot="1">
      <c r="A24" s="306" t="s">
        <v>91</v>
      </c>
      <c r="B24" s="312" t="s">
        <v>123</v>
      </c>
      <c r="C24" s="310"/>
      <c r="D24" s="310"/>
      <c r="E24" s="310"/>
      <c r="F24" s="311"/>
    </row>
    <row r="25" spans="1:6" ht="12.75">
      <c r="A25" s="40"/>
      <c r="B25" s="82" t="s">
        <v>129</v>
      </c>
      <c r="C25" s="19">
        <v>28</v>
      </c>
      <c r="D25" s="19">
        <v>6</v>
      </c>
      <c r="E25" s="19">
        <v>0</v>
      </c>
      <c r="F25" s="10">
        <v>34</v>
      </c>
    </row>
    <row r="26" spans="1:6" ht="25.5">
      <c r="A26" s="40"/>
      <c r="B26" s="58" t="s">
        <v>127</v>
      </c>
      <c r="C26" s="26">
        <v>11.24</v>
      </c>
      <c r="D26" s="26">
        <v>11.24</v>
      </c>
      <c r="E26" s="26" t="s">
        <v>275</v>
      </c>
      <c r="F26" s="95"/>
    </row>
    <row r="27" spans="1:6" ht="12.75">
      <c r="A27" s="40"/>
      <c r="B27" s="58" t="s">
        <v>172</v>
      </c>
      <c r="C27" s="237"/>
      <c r="D27" s="237"/>
      <c r="E27" s="147">
        <v>0</v>
      </c>
      <c r="F27" s="238">
        <v>12</v>
      </c>
    </row>
    <row r="28" spans="1:6" ht="12.75">
      <c r="A28" s="40"/>
      <c r="B28" s="58" t="s">
        <v>128</v>
      </c>
      <c r="C28" s="132">
        <v>3627</v>
      </c>
      <c r="D28" s="132">
        <v>959</v>
      </c>
      <c r="E28" s="132" t="e">
        <v>#VALUE!</v>
      </c>
      <c r="F28" s="10">
        <v>4586</v>
      </c>
    </row>
    <row r="29" spans="1:6" ht="12.75">
      <c r="A29" s="40"/>
      <c r="B29" s="58"/>
      <c r="C29" s="25"/>
      <c r="D29" s="25"/>
      <c r="E29" s="25"/>
      <c r="F29" s="10"/>
    </row>
    <row r="30" spans="1:6" ht="13.5" thickBot="1">
      <c r="A30" s="43"/>
      <c r="B30" s="129" t="s">
        <v>95</v>
      </c>
      <c r="C30" s="16">
        <v>3627</v>
      </c>
      <c r="D30" s="16">
        <v>959</v>
      </c>
      <c r="E30" s="16" t="e">
        <v>#VALUE!</v>
      </c>
      <c r="F30" s="17">
        <v>4586</v>
      </c>
    </row>
    <row r="32" ht="12.75">
      <c r="B32" s="269" t="s">
        <v>274</v>
      </c>
    </row>
    <row r="33" ht="12.75">
      <c r="B33" s="269" t="s">
        <v>272</v>
      </c>
    </row>
  </sheetData>
  <mergeCells count="2">
    <mergeCell ref="C7:F7"/>
    <mergeCell ref="A1:F1"/>
  </mergeCells>
  <printOptions horizontalCentered="1"/>
  <pageMargins left="0" right="0" top="0.984251968503937" bottom="0.7874015748031497" header="0.5118110236220472" footer="0.5118110236220472"/>
  <pageSetup horizontalDpi="300" verticalDpi="300" orientation="portrait" paperSize="9" r:id="rId1"/>
  <headerFooter alignWithMargins="0">
    <oddHeader>&amp;C&amp;"Arial,Pogrubiony"&amp;12CZECHOWICE-DZIEDZICE
&amp;R2009-10-22</oddHeader>
    <oddFooter>&amp;C
&amp;R
</oddFooter>
  </headerFooter>
  <rowBreaks count="1" manualBreakCount="1">
    <brk id="5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G22"/>
  <sheetViews>
    <sheetView workbookViewId="0" topLeftCell="A4">
      <selection activeCell="F24" sqref="F24"/>
    </sheetView>
  </sheetViews>
  <sheetFormatPr defaultColWidth="9.140625" defaultRowHeight="12.75"/>
  <cols>
    <col min="1" max="1" width="4.140625" style="30" customWidth="1"/>
    <col min="2" max="2" width="28.7109375" style="30" customWidth="1"/>
    <col min="3" max="3" width="15.8515625" style="30" customWidth="1"/>
    <col min="4" max="4" width="15.7109375" style="30" customWidth="1"/>
    <col min="5" max="5" width="12.8515625" style="30" hidden="1" customWidth="1"/>
    <col min="6" max="6" width="16.140625" style="30" customWidth="1"/>
    <col min="7" max="7" width="9.28125" style="148" customWidth="1"/>
    <col min="8" max="16384" width="9.140625" style="30" customWidth="1"/>
  </cols>
  <sheetData>
    <row r="1" spans="1:6" ht="15.75">
      <c r="A1" s="569"/>
      <c r="B1" s="569"/>
      <c r="C1" s="569"/>
      <c r="D1" s="569"/>
      <c r="E1" s="569"/>
      <c r="F1" s="569"/>
    </row>
    <row r="2" ht="15.75">
      <c r="A2" s="29"/>
    </row>
    <row r="3" spans="1:7" s="29" customFormat="1" ht="15.75">
      <c r="A3" s="31" t="s">
        <v>166</v>
      </c>
      <c r="G3" s="286"/>
    </row>
    <row r="4" spans="1:7" s="29" customFormat="1" ht="15.75">
      <c r="A4" s="31" t="s">
        <v>265</v>
      </c>
      <c r="G4" s="286"/>
    </row>
    <row r="5" spans="1:7" s="29" customFormat="1" ht="15.75">
      <c r="A5" s="31"/>
      <c r="G5" s="286"/>
    </row>
    <row r="6" ht="13.5" thickBot="1"/>
    <row r="7" spans="1:7" s="301" customFormat="1" ht="21.75" customHeight="1">
      <c r="A7" s="299" t="s">
        <v>88</v>
      </c>
      <c r="B7" s="300" t="s">
        <v>268</v>
      </c>
      <c r="C7" s="555" t="s">
        <v>96</v>
      </c>
      <c r="D7" s="556"/>
      <c r="E7" s="556"/>
      <c r="F7" s="557"/>
      <c r="G7" s="314"/>
    </row>
    <row r="8" spans="1:7" s="301" customFormat="1" ht="33.75" customHeight="1" thickBot="1">
      <c r="A8" s="302" t="s">
        <v>33</v>
      </c>
      <c r="B8" s="99"/>
      <c r="C8" s="303" t="s">
        <v>225</v>
      </c>
      <c r="D8" s="304" t="s">
        <v>207</v>
      </c>
      <c r="E8" s="303" t="s">
        <v>222</v>
      </c>
      <c r="F8" s="305" t="s">
        <v>97</v>
      </c>
      <c r="G8" s="314"/>
    </row>
    <row r="9" spans="1:7" s="301" customFormat="1" ht="13.5" thickBot="1">
      <c r="A9" s="306">
        <v>0</v>
      </c>
      <c r="B9" s="307">
        <v>1</v>
      </c>
      <c r="C9" s="307">
        <v>2</v>
      </c>
      <c r="D9" s="307">
        <v>3</v>
      </c>
      <c r="E9" s="307">
        <v>4</v>
      </c>
      <c r="F9" s="308">
        <v>4</v>
      </c>
      <c r="G9" s="314"/>
    </row>
    <row r="10" spans="1:7" s="301" customFormat="1" ht="20.25" customHeight="1" thickBot="1">
      <c r="A10" s="306" t="s">
        <v>89</v>
      </c>
      <c r="B10" s="309" t="s">
        <v>53</v>
      </c>
      <c r="C10" s="310"/>
      <c r="D10" s="310"/>
      <c r="E10" s="310"/>
      <c r="F10" s="311"/>
      <c r="G10" s="314"/>
    </row>
    <row r="11" spans="1:6" ht="12.75">
      <c r="A11" s="40"/>
      <c r="B11" s="55" t="s">
        <v>266</v>
      </c>
      <c r="C11" s="97"/>
      <c r="D11" s="97"/>
      <c r="E11" s="97"/>
      <c r="F11" s="98"/>
    </row>
    <row r="12" spans="1:6" ht="25.5">
      <c r="A12" s="40"/>
      <c r="B12" s="58" t="s">
        <v>267</v>
      </c>
      <c r="C12" s="25">
        <v>19532.77</v>
      </c>
      <c r="D12" s="25">
        <v>11224.15</v>
      </c>
      <c r="E12" s="25">
        <v>0</v>
      </c>
      <c r="F12" s="14">
        <v>30756.92</v>
      </c>
    </row>
    <row r="13" spans="1:6" ht="38.25">
      <c r="A13" s="40"/>
      <c r="B13" s="58" t="s">
        <v>28</v>
      </c>
      <c r="C13" s="57">
        <v>19006</v>
      </c>
      <c r="D13" s="57">
        <v>10822</v>
      </c>
      <c r="E13" s="57"/>
      <c r="F13" s="14">
        <v>29828</v>
      </c>
    </row>
    <row r="14" spans="1:6" ht="13.5" thickBot="1">
      <c r="A14" s="40"/>
      <c r="B14" s="96" t="s">
        <v>14</v>
      </c>
      <c r="C14" s="11">
        <f>IF(OR(C12="",C13="",C13=0),"",(C12/C13)-1)</f>
        <v>0.027715984425970674</v>
      </c>
      <c r="D14" s="11">
        <f>IF(OR(D12="",D13="",D13=0),"",(D12/D13)-1)</f>
        <v>0.03716041397153935</v>
      </c>
      <c r="E14" s="11">
        <f>IF(OR(E12="",E13="",E13=0),"",(E12/E13)-1)</f>
      </c>
      <c r="F14" s="12">
        <f>IF(OR(F12="",F13="",F13=0),"",(F12/F13)-1)</f>
        <v>0.031142550623575183</v>
      </c>
    </row>
    <row r="15" spans="1:6" s="301" customFormat="1" ht="23.25" customHeight="1" thickBot="1">
      <c r="A15" s="306" t="s">
        <v>90</v>
      </c>
      <c r="B15" s="309" t="s">
        <v>54</v>
      </c>
      <c r="C15" s="310"/>
      <c r="D15" s="310"/>
      <c r="E15" s="310"/>
      <c r="F15" s="311"/>
    </row>
    <row r="16" spans="1:6" ht="12.75">
      <c r="A16" s="40"/>
      <c r="B16" s="55" t="s">
        <v>266</v>
      </c>
      <c r="C16" s="97"/>
      <c r="D16" s="97"/>
      <c r="E16" s="97"/>
      <c r="F16" s="98"/>
    </row>
    <row r="17" spans="1:6" ht="25.5">
      <c r="A17" s="40"/>
      <c r="B17" s="58" t="s">
        <v>267</v>
      </c>
      <c r="C17" s="25"/>
      <c r="D17" s="25"/>
      <c r="E17" s="25">
        <f>'Tabela G'!E23</f>
        <v>0</v>
      </c>
      <c r="F17" s="14">
        <f>SUM(C17:E17)</f>
        <v>0</v>
      </c>
    </row>
    <row r="18" spans="1:6" ht="38.25">
      <c r="A18" s="40"/>
      <c r="B18" s="58" t="s">
        <v>216</v>
      </c>
      <c r="C18" s="57"/>
      <c r="D18" s="57"/>
      <c r="E18" s="57"/>
      <c r="F18" s="14">
        <f>SUM(C18:E18)</f>
        <v>0</v>
      </c>
    </row>
    <row r="19" spans="1:6" ht="13.5" thickBot="1">
      <c r="A19" s="43"/>
      <c r="B19" s="92" t="s">
        <v>14</v>
      </c>
      <c r="C19" s="15">
        <f>IF(OR(C17="",C18="",C18=0),"",(C17/C18)-1)</f>
      </c>
      <c r="D19" s="15">
        <f>IF(OR(D17="",D18="",D18=0),"",(D17/D18)-1)</f>
      </c>
      <c r="E19" s="15">
        <f>IF(OR(E17="",E18="",E18=0),"",(E17/E18)-1)</f>
      </c>
      <c r="F19" s="13">
        <f>IF(OR(F17="",F18="",F18=0),"",(F17/F18)-1)</f>
      </c>
    </row>
    <row r="22" ht="12.75">
      <c r="F22" s="131"/>
    </row>
  </sheetData>
  <mergeCells count="2">
    <mergeCell ref="C7:F7"/>
    <mergeCell ref="A1:F1"/>
  </mergeCells>
  <printOptions horizontalCentered="1"/>
  <pageMargins left="0" right="0" top="0.984251968503937" bottom="0.7874015748031497" header="0.5118110236220472" footer="0.5118110236220472"/>
  <pageSetup horizontalDpi="300" verticalDpi="300" orientation="portrait" paperSize="9" r:id="rId1"/>
  <headerFooter alignWithMargins="0">
    <oddHeader>&amp;C&amp;"Arial,Pogrubiony"&amp;12CZECHOWICE-DZIEDZICE
&amp;R2009-10-22</oddHeader>
    <oddFooter>&amp;C
&amp;R
</oddFooter>
  </headerFooter>
  <rowBreaks count="1" manualBreakCount="1">
    <brk id="48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C7" sqref="C7"/>
    </sheetView>
  </sheetViews>
  <sheetFormatPr defaultColWidth="9.140625" defaultRowHeight="12.75"/>
  <cols>
    <col min="1" max="1" width="4.7109375" style="572" customWidth="1"/>
    <col min="2" max="2" width="36.28125" style="573" customWidth="1"/>
    <col min="3" max="3" width="15.00390625" style="574" customWidth="1"/>
    <col min="4" max="4" width="9.28125" style="575" customWidth="1"/>
    <col min="5" max="5" width="17.28125" style="576" customWidth="1"/>
    <col min="6" max="6" width="12.28125" style="576" customWidth="1"/>
    <col min="7" max="7" width="13.421875" style="576" customWidth="1"/>
    <col min="8" max="8" width="17.57421875" style="575" customWidth="1"/>
    <col min="9" max="9" width="11.28125" style="576" customWidth="1"/>
    <col min="10" max="10" width="8.140625" style="575" hidden="1" customWidth="1"/>
    <col min="11" max="11" width="14.421875" style="576" hidden="1" customWidth="1"/>
    <col min="12" max="12" width="9.00390625" style="576" hidden="1" customWidth="1"/>
    <col min="13" max="13" width="9.7109375" style="576" hidden="1" customWidth="1"/>
    <col min="14" max="14" width="8.7109375" style="575" hidden="1" customWidth="1"/>
    <col min="15" max="15" width="4.140625" style="576" hidden="1" customWidth="1"/>
    <col min="16" max="16" width="14.8515625" style="576" customWidth="1"/>
    <col min="17" max="17" width="22.00390625" style="576" customWidth="1"/>
    <col min="18" max="18" width="19.57421875" style="576" customWidth="1"/>
    <col min="19" max="19" width="12.8515625" style="576" customWidth="1"/>
    <col min="20" max="20" width="14.140625" style="576" customWidth="1"/>
    <col min="21" max="21" width="17.28125" style="576" customWidth="1"/>
    <col min="22" max="22" width="14.57421875" style="576" customWidth="1"/>
    <col min="23" max="16384" width="9.140625" style="573" customWidth="1"/>
  </cols>
  <sheetData>
    <row r="1" ht="12.75">
      <c r="I1" s="577" t="s">
        <v>276</v>
      </c>
    </row>
    <row r="2" spans="1:15" ht="57.75" customHeight="1">
      <c r="A2" s="578" t="s">
        <v>277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</row>
    <row r="3" spans="2:15" ht="12.75">
      <c r="B3" s="572"/>
      <c r="C3" s="572"/>
      <c r="D3" s="579"/>
      <c r="E3" s="572"/>
      <c r="F3" s="572"/>
      <c r="G3" s="572"/>
      <c r="H3" s="579"/>
      <c r="I3" s="572"/>
      <c r="J3" s="579"/>
      <c r="K3" s="580"/>
      <c r="L3" s="580"/>
      <c r="M3" s="580"/>
      <c r="N3" s="579"/>
      <c r="O3" s="572"/>
    </row>
    <row r="4" spans="1:15" ht="19.5">
      <c r="A4" s="581" t="s">
        <v>278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</row>
    <row r="5" spans="1:15" ht="15.75" thickBot="1">
      <c r="A5" s="582"/>
      <c r="B5" s="582"/>
      <c r="C5" s="582"/>
      <c r="D5" s="582"/>
      <c r="E5" s="582"/>
      <c r="F5" s="582"/>
      <c r="G5" s="582"/>
      <c r="H5" s="582"/>
      <c r="I5" s="582"/>
      <c r="J5" s="582"/>
      <c r="K5" s="583"/>
      <c r="L5" s="583"/>
      <c r="M5" s="583"/>
      <c r="N5" s="582"/>
      <c r="O5" s="582"/>
    </row>
    <row r="6" spans="1:15" ht="21" thickBot="1" thickTop="1">
      <c r="A6" s="584"/>
      <c r="B6" s="585"/>
      <c r="C6" s="586"/>
      <c r="D6" s="587" t="s">
        <v>149</v>
      </c>
      <c r="E6" s="588"/>
      <c r="F6" s="588"/>
      <c r="G6" s="588"/>
      <c r="H6" s="588"/>
      <c r="I6" s="589"/>
      <c r="J6" s="590" t="s">
        <v>202</v>
      </c>
      <c r="K6" s="588"/>
      <c r="L6" s="588"/>
      <c r="M6" s="588"/>
      <c r="N6" s="588"/>
      <c r="O6" s="591"/>
    </row>
    <row r="7" spans="1:15" ht="57" thickTop="1">
      <c r="A7" s="592"/>
      <c r="B7" s="593" t="s">
        <v>279</v>
      </c>
      <c r="C7" s="594" t="s">
        <v>280</v>
      </c>
      <c r="D7" s="595" t="s">
        <v>281</v>
      </c>
      <c r="E7" s="596" t="s">
        <v>282</v>
      </c>
      <c r="F7" s="597" t="s">
        <v>283</v>
      </c>
      <c r="G7" s="598" t="s">
        <v>284</v>
      </c>
      <c r="H7" s="599" t="s">
        <v>285</v>
      </c>
      <c r="I7" s="600" t="s">
        <v>286</v>
      </c>
      <c r="J7" s="601" t="s">
        <v>287</v>
      </c>
      <c r="K7" s="602" t="s">
        <v>288</v>
      </c>
      <c r="L7" s="597" t="s">
        <v>283</v>
      </c>
      <c r="M7" s="598" t="s">
        <v>284</v>
      </c>
      <c r="N7" s="599" t="s">
        <v>289</v>
      </c>
      <c r="O7" s="600" t="s">
        <v>286</v>
      </c>
    </row>
    <row r="8" spans="1:15" ht="33.75">
      <c r="A8" s="603"/>
      <c r="B8" s="604">
        <v>1</v>
      </c>
      <c r="C8" s="605">
        <v>2</v>
      </c>
      <c r="D8" s="606">
        <v>3</v>
      </c>
      <c r="E8" s="607" t="s">
        <v>290</v>
      </c>
      <c r="F8" s="607" t="s">
        <v>291</v>
      </c>
      <c r="G8" s="607" t="s">
        <v>292</v>
      </c>
      <c r="H8" s="608" t="s">
        <v>293</v>
      </c>
      <c r="I8" s="609" t="s">
        <v>294</v>
      </c>
      <c r="J8" s="610">
        <v>9</v>
      </c>
      <c r="K8" s="607" t="s">
        <v>295</v>
      </c>
      <c r="L8" s="607" t="s">
        <v>296</v>
      </c>
      <c r="M8" s="607" t="s">
        <v>297</v>
      </c>
      <c r="N8" s="608" t="s">
        <v>298</v>
      </c>
      <c r="O8" s="609" t="s">
        <v>299</v>
      </c>
    </row>
    <row r="9" spans="1:15" ht="12.75">
      <c r="A9" s="611"/>
      <c r="B9" s="612"/>
      <c r="C9" s="613"/>
      <c r="D9" s="614"/>
      <c r="E9" s="615"/>
      <c r="F9" s="616"/>
      <c r="G9" s="617"/>
      <c r="H9" s="618"/>
      <c r="I9" s="619"/>
      <c r="J9" s="620"/>
      <c r="K9" s="621"/>
      <c r="L9" s="622"/>
      <c r="M9" s="623"/>
      <c r="N9" s="624"/>
      <c r="O9" s="625"/>
    </row>
    <row r="10" spans="1:15" ht="15">
      <c r="A10" s="626"/>
      <c r="B10" s="627" t="s">
        <v>300</v>
      </c>
      <c r="C10" s="628"/>
      <c r="D10" s="629"/>
      <c r="E10" s="615"/>
      <c r="F10" s="616"/>
      <c r="G10" s="615"/>
      <c r="H10" s="630"/>
      <c r="I10" s="631"/>
      <c r="J10" s="615"/>
      <c r="K10" s="632"/>
      <c r="L10" s="633"/>
      <c r="M10" s="634"/>
      <c r="N10" s="635"/>
      <c r="O10" s="636"/>
    </row>
    <row r="11" spans="1:15" ht="4.5" customHeight="1">
      <c r="A11" s="626"/>
      <c r="B11" s="627"/>
      <c r="C11" s="628"/>
      <c r="D11" s="629"/>
      <c r="E11" s="615"/>
      <c r="F11" s="616"/>
      <c r="G11" s="615"/>
      <c r="H11" s="630"/>
      <c r="I11" s="631"/>
      <c r="J11" s="615"/>
      <c r="K11" s="632"/>
      <c r="L11" s="633"/>
      <c r="M11" s="634"/>
      <c r="N11" s="635"/>
      <c r="O11" s="636"/>
    </row>
    <row r="12" spans="1:15" ht="15">
      <c r="A12" s="626"/>
      <c r="B12" s="627" t="s">
        <v>158</v>
      </c>
      <c r="C12" s="628"/>
      <c r="D12" s="629"/>
      <c r="E12" s="615"/>
      <c r="F12" s="616"/>
      <c r="G12" s="615"/>
      <c r="H12" s="630"/>
      <c r="I12" s="631"/>
      <c r="J12" s="615"/>
      <c r="K12" s="632"/>
      <c r="L12" s="633"/>
      <c r="M12" s="634"/>
      <c r="N12" s="635"/>
      <c r="O12" s="636"/>
    </row>
    <row r="13" spans="1:15" ht="6" customHeight="1">
      <c r="A13" s="626"/>
      <c r="B13" s="637"/>
      <c r="C13" s="628"/>
      <c r="D13" s="629"/>
      <c r="E13" s="615"/>
      <c r="F13" s="616"/>
      <c r="G13" s="615"/>
      <c r="H13" s="630"/>
      <c r="I13" s="631"/>
      <c r="J13" s="615"/>
      <c r="K13" s="632"/>
      <c r="L13" s="633"/>
      <c r="M13" s="634"/>
      <c r="N13" s="635"/>
      <c r="O13" s="636"/>
    </row>
    <row r="14" spans="1:15" ht="12.75">
      <c r="A14" s="626"/>
      <c r="B14" s="638" t="s">
        <v>301</v>
      </c>
      <c r="C14" s="628"/>
      <c r="D14" s="629"/>
      <c r="E14" s="615"/>
      <c r="F14" s="616"/>
      <c r="G14" s="615"/>
      <c r="H14" s="630"/>
      <c r="I14" s="631"/>
      <c r="J14" s="615"/>
      <c r="K14" s="632"/>
      <c r="L14" s="633"/>
      <c r="M14" s="634"/>
      <c r="N14" s="635"/>
      <c r="O14" s="636"/>
    </row>
    <row r="15" spans="1:15" ht="12.75" customHeight="1">
      <c r="A15" s="626"/>
      <c r="B15" s="637"/>
      <c r="C15" s="628"/>
      <c r="D15" s="629"/>
      <c r="E15" s="615"/>
      <c r="F15" s="616"/>
      <c r="G15" s="615"/>
      <c r="H15" s="630"/>
      <c r="I15" s="631"/>
      <c r="J15" s="615"/>
      <c r="K15" s="632"/>
      <c r="L15" s="633"/>
      <c r="M15" s="634"/>
      <c r="N15" s="635"/>
      <c r="O15" s="636"/>
    </row>
    <row r="16" spans="1:15" ht="18" customHeight="1">
      <c r="A16" s="639" t="s">
        <v>89</v>
      </c>
      <c r="B16" s="640" t="s">
        <v>302</v>
      </c>
      <c r="C16" s="641"/>
      <c r="D16" s="642"/>
      <c r="E16" s="643"/>
      <c r="F16" s="644"/>
      <c r="G16" s="643"/>
      <c r="H16" s="645"/>
      <c r="I16" s="646"/>
      <c r="J16" s="647"/>
      <c r="K16" s="648"/>
      <c r="L16" s="644"/>
      <c r="M16" s="649"/>
      <c r="N16" s="650"/>
      <c r="O16" s="651"/>
    </row>
    <row r="17" spans="1:15" ht="12.75" customHeight="1">
      <c r="A17" s="652"/>
      <c r="B17" s="653" t="s">
        <v>303</v>
      </c>
      <c r="C17" s="654" t="s">
        <v>304</v>
      </c>
      <c r="D17" s="655">
        <v>18.35</v>
      </c>
      <c r="E17" s="656">
        <v>3.24</v>
      </c>
      <c r="F17" s="657">
        <v>4</v>
      </c>
      <c r="G17" s="658">
        <v>11.11</v>
      </c>
      <c r="H17" s="659">
        <v>18.35</v>
      </c>
      <c r="I17" s="660">
        <v>0</v>
      </c>
      <c r="J17" s="661">
        <v>17.71</v>
      </c>
      <c r="K17" s="662">
        <v>2.6</v>
      </c>
      <c r="L17" s="657">
        <v>4</v>
      </c>
      <c r="M17" s="663">
        <v>11.11</v>
      </c>
      <c r="N17" s="664">
        <v>17.71</v>
      </c>
      <c r="O17" s="665">
        <v>0</v>
      </c>
    </row>
    <row r="18" spans="1:15" ht="18" customHeight="1">
      <c r="A18" s="611"/>
      <c r="B18" s="666"/>
      <c r="C18" s="667" t="s">
        <v>305</v>
      </c>
      <c r="D18" s="668">
        <v>10.8</v>
      </c>
      <c r="E18" s="669">
        <v>3.24</v>
      </c>
      <c r="F18" s="670">
        <v>2</v>
      </c>
      <c r="G18" s="669">
        <v>5.555</v>
      </c>
      <c r="H18" s="671">
        <v>10.795</v>
      </c>
      <c r="I18" s="660">
        <v>-0.0004629629629630353</v>
      </c>
      <c r="J18" s="672">
        <v>10.16</v>
      </c>
      <c r="K18" s="662">
        <v>2.6</v>
      </c>
      <c r="L18" s="657">
        <v>2</v>
      </c>
      <c r="M18" s="663">
        <v>5.555</v>
      </c>
      <c r="N18" s="673">
        <v>10.155</v>
      </c>
      <c r="O18" s="674">
        <v>-0.0004921259842520455</v>
      </c>
    </row>
    <row r="19" spans="1:15" ht="12.75" customHeight="1">
      <c r="A19" s="611"/>
      <c r="B19" s="653" t="s">
        <v>306</v>
      </c>
      <c r="C19" s="654" t="s">
        <v>304</v>
      </c>
      <c r="D19" s="655">
        <v>22.11</v>
      </c>
      <c r="E19" s="656">
        <v>7</v>
      </c>
      <c r="F19" s="657">
        <v>4</v>
      </c>
      <c r="G19" s="656">
        <v>11.11</v>
      </c>
      <c r="H19" s="675">
        <v>22.11</v>
      </c>
      <c r="I19" s="660">
        <v>0</v>
      </c>
      <c r="J19" s="661">
        <v>17.71</v>
      </c>
      <c r="K19" s="662">
        <v>2.6</v>
      </c>
      <c r="L19" s="657">
        <v>4</v>
      </c>
      <c r="M19" s="663">
        <v>11.11</v>
      </c>
      <c r="N19" s="664">
        <v>17.71</v>
      </c>
      <c r="O19" s="665">
        <v>0</v>
      </c>
    </row>
    <row r="20" spans="1:15" ht="18" customHeight="1">
      <c r="A20" s="611"/>
      <c r="B20" s="676"/>
      <c r="C20" s="667" t="s">
        <v>305</v>
      </c>
      <c r="D20" s="677">
        <v>14.56</v>
      </c>
      <c r="E20" s="678">
        <v>7</v>
      </c>
      <c r="F20" s="679">
        <v>2</v>
      </c>
      <c r="G20" s="680">
        <v>5.555</v>
      </c>
      <c r="H20" s="681">
        <v>14.555</v>
      </c>
      <c r="I20" s="660">
        <v>-0.0003434065934066471</v>
      </c>
      <c r="J20" s="682">
        <v>10.16</v>
      </c>
      <c r="K20" s="662">
        <v>2.6</v>
      </c>
      <c r="L20" s="657">
        <v>2</v>
      </c>
      <c r="M20" s="663">
        <v>5.555</v>
      </c>
      <c r="N20" s="683">
        <v>10.155</v>
      </c>
      <c r="O20" s="684">
        <v>-0.0004921259842520455</v>
      </c>
    </row>
    <row r="21" spans="1:15" ht="19.5" customHeight="1">
      <c r="A21" s="611"/>
      <c r="B21" s="685" t="s">
        <v>307</v>
      </c>
      <c r="C21" s="654" t="s">
        <v>304</v>
      </c>
      <c r="D21" s="686">
        <v>63.86</v>
      </c>
      <c r="E21" s="687">
        <v>48.75</v>
      </c>
      <c r="F21" s="688">
        <v>4</v>
      </c>
      <c r="G21" s="687">
        <v>11.11</v>
      </c>
      <c r="H21" s="689">
        <v>63.86</v>
      </c>
      <c r="I21" s="660">
        <v>0</v>
      </c>
      <c r="J21" s="690">
        <v>17.71</v>
      </c>
      <c r="K21" s="662">
        <v>2.6</v>
      </c>
      <c r="L21" s="657">
        <v>4</v>
      </c>
      <c r="M21" s="663">
        <v>11.11</v>
      </c>
      <c r="N21" s="691">
        <v>17.71</v>
      </c>
      <c r="O21" s="692">
        <v>0</v>
      </c>
    </row>
    <row r="22" spans="1:15" ht="17.25" customHeight="1" thickBot="1">
      <c r="A22" s="693"/>
      <c r="B22" s="694"/>
      <c r="C22" s="695" t="s">
        <v>305</v>
      </c>
      <c r="D22" s="696">
        <v>56.31</v>
      </c>
      <c r="E22" s="697">
        <v>48.75</v>
      </c>
      <c r="F22" s="698">
        <v>2</v>
      </c>
      <c r="G22" s="697">
        <v>5.555</v>
      </c>
      <c r="H22" s="699">
        <v>56.305</v>
      </c>
      <c r="I22" s="660">
        <v>-8.879417510215873E-05</v>
      </c>
      <c r="J22" s="700">
        <v>10.16</v>
      </c>
      <c r="K22" s="701">
        <v>2.6</v>
      </c>
      <c r="L22" s="657">
        <v>2</v>
      </c>
      <c r="M22" s="663">
        <v>5.555</v>
      </c>
      <c r="N22" s="702">
        <v>10.155</v>
      </c>
      <c r="O22" s="703">
        <v>-0.0004921259842520455</v>
      </c>
    </row>
    <row r="23" spans="1:15" ht="17.25" customHeight="1">
      <c r="A23" s="704" t="s">
        <v>90</v>
      </c>
      <c r="B23" s="705" t="s">
        <v>308</v>
      </c>
      <c r="C23" s="706" t="s">
        <v>304</v>
      </c>
      <c r="D23" s="707">
        <v>14.35</v>
      </c>
      <c r="E23" s="708">
        <v>3.24</v>
      </c>
      <c r="F23" s="709"/>
      <c r="G23" s="710">
        <v>11.11</v>
      </c>
      <c r="H23" s="711">
        <v>14.35</v>
      </c>
      <c r="I23" s="660">
        <v>0</v>
      </c>
      <c r="J23" s="661">
        <v>13.71</v>
      </c>
      <c r="K23" s="712">
        <v>2.6</v>
      </c>
      <c r="L23" s="713"/>
      <c r="M23" s="714">
        <v>11.11</v>
      </c>
      <c r="N23" s="664">
        <v>13.71</v>
      </c>
      <c r="O23" s="665">
        <v>-1.2956650907368712E-16</v>
      </c>
    </row>
    <row r="24" spans="1:15" ht="34.5" customHeight="1" thickBot="1">
      <c r="A24" s="715"/>
      <c r="B24" s="716"/>
      <c r="C24" s="695" t="s">
        <v>305</v>
      </c>
      <c r="D24" s="717">
        <v>8.8</v>
      </c>
      <c r="E24" s="718">
        <v>3.24</v>
      </c>
      <c r="F24" s="719"/>
      <c r="G24" s="720">
        <v>5.56</v>
      </c>
      <c r="H24" s="699">
        <v>8.8</v>
      </c>
      <c r="I24" s="721">
        <v>0</v>
      </c>
      <c r="J24" s="722">
        <v>8.16</v>
      </c>
      <c r="K24" s="723">
        <v>2.6</v>
      </c>
      <c r="L24" s="719"/>
      <c r="M24" s="724">
        <v>5.56</v>
      </c>
      <c r="N24" s="725">
        <v>8.16</v>
      </c>
      <c r="O24" s="726">
        <v>0</v>
      </c>
    </row>
    <row r="25" spans="1:15" ht="12.75" customHeight="1">
      <c r="A25" s="727" t="s">
        <v>91</v>
      </c>
      <c r="B25" s="728" t="s">
        <v>309</v>
      </c>
      <c r="C25" s="706" t="s">
        <v>304</v>
      </c>
      <c r="D25" s="729"/>
      <c r="E25" s="730"/>
      <c r="F25" s="731"/>
      <c r="G25" s="730"/>
      <c r="H25" s="732"/>
      <c r="I25" s="733"/>
      <c r="J25" s="661">
        <v>17.71</v>
      </c>
      <c r="K25" s="712">
        <v>2.6</v>
      </c>
      <c r="L25" s="657">
        <v>4</v>
      </c>
      <c r="M25" s="663">
        <v>11.11</v>
      </c>
      <c r="N25" s="664">
        <v>17.71</v>
      </c>
      <c r="O25" s="665">
        <v>0</v>
      </c>
    </row>
    <row r="26" spans="1:15" ht="13.5" thickBot="1">
      <c r="A26" s="734"/>
      <c r="B26" s="694"/>
      <c r="C26" s="695" t="s">
        <v>305</v>
      </c>
      <c r="D26" s="735"/>
      <c r="E26" s="736"/>
      <c r="F26" s="737"/>
      <c r="G26" s="736"/>
      <c r="H26" s="738"/>
      <c r="I26" s="739"/>
      <c r="J26" s="700">
        <v>10.16</v>
      </c>
      <c r="K26" s="712">
        <v>2.6</v>
      </c>
      <c r="L26" s="740">
        <v>2</v>
      </c>
      <c r="M26" s="741">
        <v>5.555</v>
      </c>
      <c r="N26" s="725">
        <v>10.155</v>
      </c>
      <c r="O26" s="703">
        <v>-0.0004921259842520455</v>
      </c>
    </row>
    <row r="27" spans="1:15" ht="12.75">
      <c r="A27" s="727" t="s">
        <v>56</v>
      </c>
      <c r="B27" s="742" t="s">
        <v>310</v>
      </c>
      <c r="C27" s="706" t="s">
        <v>304</v>
      </c>
      <c r="D27" s="707">
        <v>15.11</v>
      </c>
      <c r="E27" s="730"/>
      <c r="F27" s="688">
        <v>4</v>
      </c>
      <c r="G27" s="656">
        <v>11.11</v>
      </c>
      <c r="H27" s="743">
        <v>15.11</v>
      </c>
      <c r="I27" s="660">
        <v>0</v>
      </c>
      <c r="J27" s="744">
        <v>15.11</v>
      </c>
      <c r="K27" s="745"/>
      <c r="L27" s="657">
        <v>4</v>
      </c>
      <c r="M27" s="663">
        <v>11.11</v>
      </c>
      <c r="N27" s="664">
        <v>15.11</v>
      </c>
      <c r="O27" s="665">
        <v>0</v>
      </c>
    </row>
    <row r="28" spans="1:15" ht="13.5" customHeight="1" thickBot="1">
      <c r="A28" s="734"/>
      <c r="B28" s="746"/>
      <c r="C28" s="695" t="s">
        <v>305</v>
      </c>
      <c r="D28" s="696">
        <v>7.56</v>
      </c>
      <c r="E28" s="736"/>
      <c r="F28" s="740">
        <v>2</v>
      </c>
      <c r="G28" s="747">
        <v>5.56</v>
      </c>
      <c r="H28" s="699">
        <v>7.56</v>
      </c>
      <c r="I28" s="748">
        <v>0</v>
      </c>
      <c r="J28" s="700">
        <v>7.56</v>
      </c>
      <c r="K28" s="749"/>
      <c r="L28" s="657">
        <v>2</v>
      </c>
      <c r="M28" s="663">
        <v>5.56</v>
      </c>
      <c r="N28" s="725">
        <v>7.56</v>
      </c>
      <c r="O28" s="703">
        <v>0</v>
      </c>
    </row>
    <row r="29" spans="1:15" ht="13.5" thickBot="1">
      <c r="A29" s="750"/>
      <c r="B29" s="751"/>
      <c r="C29" s="752"/>
      <c r="D29" s="753"/>
      <c r="E29" s="754"/>
      <c r="F29" s="755"/>
      <c r="G29" s="754"/>
      <c r="H29" s="756"/>
      <c r="I29" s="757"/>
      <c r="J29" s="758"/>
      <c r="K29" s="759"/>
      <c r="L29" s="755"/>
      <c r="M29" s="760"/>
      <c r="N29" s="761"/>
      <c r="O29" s="762"/>
    </row>
    <row r="30" ht="13.5" thickTop="1"/>
    <row r="31" spans="1:15" ht="12.75">
      <c r="A31" s="763"/>
      <c r="B31" s="764"/>
      <c r="C31" s="764"/>
      <c r="D31" s="764"/>
      <c r="E31" s="764"/>
      <c r="F31" s="764"/>
      <c r="G31" s="764"/>
      <c r="H31" s="764"/>
      <c r="I31" s="764"/>
      <c r="J31" s="764"/>
      <c r="K31" s="764"/>
      <c r="L31" s="764"/>
      <c r="M31" s="764"/>
      <c r="N31" s="764"/>
      <c r="O31" s="764"/>
    </row>
  </sheetData>
  <mergeCells count="14">
    <mergeCell ref="B31:O31"/>
    <mergeCell ref="A25:A26"/>
    <mergeCell ref="B25:B26"/>
    <mergeCell ref="A27:A28"/>
    <mergeCell ref="B27:B28"/>
    <mergeCell ref="B17:B18"/>
    <mergeCell ref="B19:B20"/>
    <mergeCell ref="B21:B22"/>
    <mergeCell ref="A23:A24"/>
    <mergeCell ref="B23:B24"/>
    <mergeCell ref="A2:O2"/>
    <mergeCell ref="A4:O4"/>
    <mergeCell ref="D6:I6"/>
    <mergeCell ref="J6:O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0">
      <selection activeCell="F38" sqref="F38"/>
    </sheetView>
  </sheetViews>
  <sheetFormatPr defaultColWidth="9.140625" defaultRowHeight="12.75"/>
  <cols>
    <col min="1" max="1" width="32.421875" style="765" customWidth="1"/>
    <col min="2" max="2" width="12.28125" style="765" customWidth="1"/>
    <col min="3" max="3" width="12.00390625" style="765" customWidth="1"/>
    <col min="4" max="4" width="12.421875" style="765" customWidth="1"/>
    <col min="5" max="5" width="15.00390625" style="765" customWidth="1"/>
    <col min="6" max="7" width="12.8515625" style="765" customWidth="1"/>
    <col min="8" max="8" width="12.28125" style="765" customWidth="1"/>
    <col min="9" max="9" width="12.57421875" style="765" customWidth="1"/>
    <col min="10" max="10" width="17.28125" style="765" customWidth="1"/>
    <col min="11" max="16384" width="9.140625" style="765" customWidth="1"/>
  </cols>
  <sheetData>
    <row r="1" ht="12.75">
      <c r="J1" s="766"/>
    </row>
    <row r="2" ht="12.75">
      <c r="J2" s="767" t="s">
        <v>311</v>
      </c>
    </row>
    <row r="3" spans="1:10" ht="15.75">
      <c r="A3" s="768" t="s">
        <v>312</v>
      </c>
      <c r="B3" s="768"/>
      <c r="C3" s="768"/>
      <c r="D3" s="768"/>
      <c r="E3" s="768"/>
      <c r="F3" s="768"/>
      <c r="G3" s="768"/>
      <c r="H3" s="768"/>
      <c r="I3" s="768"/>
      <c r="J3" s="768"/>
    </row>
    <row r="4" ht="12.75">
      <c r="A4" s="769" t="s">
        <v>313</v>
      </c>
    </row>
    <row r="5" ht="12.75">
      <c r="A5" s="769" t="s">
        <v>314</v>
      </c>
    </row>
    <row r="6" ht="5.25" customHeight="1" thickBot="1">
      <c r="A6" s="769"/>
    </row>
    <row r="7" spans="8:10" ht="13.5" hidden="1" thickBot="1">
      <c r="H7" s="770">
        <v>3.7</v>
      </c>
      <c r="I7" s="771"/>
      <c r="J7" s="772" t="s">
        <v>315</v>
      </c>
    </row>
    <row r="8" spans="1:10" ht="83.25" customHeight="1" thickBot="1">
      <c r="A8" s="773" t="s">
        <v>316</v>
      </c>
      <c r="B8" s="774" t="s">
        <v>317</v>
      </c>
      <c r="C8" s="775" t="s">
        <v>318</v>
      </c>
      <c r="D8" s="775" t="s">
        <v>319</v>
      </c>
      <c r="E8" s="775" t="s">
        <v>320</v>
      </c>
      <c r="F8" s="775" t="s">
        <v>321</v>
      </c>
      <c r="G8" s="775" t="s">
        <v>322</v>
      </c>
      <c r="H8" s="775" t="s">
        <v>323</v>
      </c>
      <c r="I8" s="776" t="s">
        <v>324</v>
      </c>
      <c r="J8" s="777" t="s">
        <v>325</v>
      </c>
    </row>
    <row r="9" spans="1:10" ht="35.25" thickBot="1" thickTop="1">
      <c r="A9" s="778">
        <v>1</v>
      </c>
      <c r="B9" s="779" t="s">
        <v>326</v>
      </c>
      <c r="C9" s="780">
        <v>3</v>
      </c>
      <c r="D9" s="780" t="s">
        <v>327</v>
      </c>
      <c r="E9" s="780">
        <v>5</v>
      </c>
      <c r="F9" s="780" t="s">
        <v>328</v>
      </c>
      <c r="G9" s="780" t="s">
        <v>329</v>
      </c>
      <c r="H9" s="780" t="s">
        <v>330</v>
      </c>
      <c r="I9" s="781" t="s">
        <v>331</v>
      </c>
      <c r="J9" s="782">
        <v>10</v>
      </c>
    </row>
    <row r="10" spans="1:10" ht="26.25" thickTop="1">
      <c r="A10" s="783" t="s">
        <v>332</v>
      </c>
      <c r="B10" s="784"/>
      <c r="C10" s="785">
        <v>35576</v>
      </c>
      <c r="D10" s="784">
        <v>104182.29</v>
      </c>
      <c r="E10" s="784">
        <v>100</v>
      </c>
      <c r="F10" s="786">
        <v>47428000</v>
      </c>
      <c r="G10" s="787">
        <v>1333.1459410838768</v>
      </c>
      <c r="H10" s="788">
        <v>49.32639982010345</v>
      </c>
      <c r="I10" s="789">
        <v>4.11</v>
      </c>
      <c r="J10" s="790">
        <v>3.97</v>
      </c>
    </row>
    <row r="11" spans="1:10" ht="25.5">
      <c r="A11" s="791" t="s">
        <v>333</v>
      </c>
      <c r="B11" s="792">
        <v>2.49</v>
      </c>
      <c r="C11" s="793">
        <v>33431</v>
      </c>
      <c r="D11" s="784">
        <v>83243.19</v>
      </c>
      <c r="E11" s="788">
        <v>79.90147845665516</v>
      </c>
      <c r="F11" s="794">
        <v>37895673.20242241</v>
      </c>
      <c r="G11" s="787">
        <v>1133.5488978021122</v>
      </c>
      <c r="H11" s="788">
        <v>41.94130921867816</v>
      </c>
      <c r="I11" s="795">
        <v>3.5</v>
      </c>
      <c r="J11" s="796">
        <v>3.24</v>
      </c>
    </row>
    <row r="12" spans="1:10" ht="25.5">
      <c r="A12" s="797" t="s">
        <v>334</v>
      </c>
      <c r="B12" s="798">
        <v>4.62</v>
      </c>
      <c r="C12" s="799">
        <v>1725</v>
      </c>
      <c r="D12" s="800">
        <v>7969.5</v>
      </c>
      <c r="E12" s="801">
        <v>7.649572686490189</v>
      </c>
      <c r="F12" s="802">
        <v>3628039.333748567</v>
      </c>
      <c r="G12" s="803">
        <v>2103.2112079701838</v>
      </c>
      <c r="H12" s="788">
        <v>77.81881469489682</v>
      </c>
      <c r="I12" s="795">
        <v>6.48</v>
      </c>
      <c r="J12" s="796">
        <v>7</v>
      </c>
    </row>
    <row r="13" spans="1:10" ht="26.25" thickBot="1">
      <c r="A13" s="804" t="s">
        <v>335</v>
      </c>
      <c r="B13" s="805">
        <v>30.88</v>
      </c>
      <c r="C13" s="806">
        <v>420</v>
      </c>
      <c r="D13" s="807">
        <v>12969.6</v>
      </c>
      <c r="E13" s="808">
        <v>12.448948856854653</v>
      </c>
      <c r="F13" s="809">
        <v>5904287.463829025</v>
      </c>
      <c r="G13" s="810">
        <v>14057.827294831011</v>
      </c>
      <c r="H13" s="808">
        <v>520.1396099087475</v>
      </c>
      <c r="I13" s="811">
        <v>43.34</v>
      </c>
      <c r="J13" s="812">
        <v>48.75</v>
      </c>
    </row>
    <row r="14" spans="1:7" ht="12.75">
      <c r="A14" s="813" t="s">
        <v>336</v>
      </c>
      <c r="B14" s="814"/>
      <c r="C14" s="814"/>
      <c r="D14" s="814"/>
      <c r="E14" s="814"/>
      <c r="F14" s="814"/>
      <c r="G14" s="814"/>
    </row>
    <row r="15" spans="1:7" ht="12.75">
      <c r="A15" s="813" t="s">
        <v>337</v>
      </c>
      <c r="B15" s="814"/>
      <c r="C15" s="814"/>
      <c r="D15" s="814"/>
      <c r="E15" s="814"/>
      <c r="F15" s="814"/>
      <c r="G15" s="814"/>
    </row>
    <row r="16" spans="1:10" ht="12.75">
      <c r="A16" s="815"/>
      <c r="J16" s="767" t="s">
        <v>338</v>
      </c>
    </row>
    <row r="17" spans="1:10" ht="12.75" hidden="1">
      <c r="A17" s="815"/>
      <c r="F17" s="816">
        <v>47428000</v>
      </c>
      <c r="H17" s="817">
        <v>2371400</v>
      </c>
      <c r="I17" s="817"/>
      <c r="J17" s="816" t="e">
        <v>#REF!</v>
      </c>
    </row>
    <row r="18" spans="1:11" ht="12.75" hidden="1">
      <c r="A18" s="815"/>
      <c r="F18" s="765">
        <v>30633514</v>
      </c>
      <c r="G18" s="765">
        <v>64.58951252424728</v>
      </c>
      <c r="H18" s="765">
        <v>1531675.7</v>
      </c>
      <c r="J18" s="816" t="e">
        <v>#REF!</v>
      </c>
      <c r="K18" s="765" t="e">
        <v>#REF!</v>
      </c>
    </row>
    <row r="19" spans="6:11" ht="12.75" hidden="1">
      <c r="F19" s="765">
        <v>9337858</v>
      </c>
      <c r="G19" s="765">
        <v>19.68849203002446</v>
      </c>
      <c r="H19" s="765">
        <v>466892.9</v>
      </c>
      <c r="J19" s="816" t="e">
        <v>#REF!</v>
      </c>
      <c r="K19" s="765" t="e">
        <v>#REF!</v>
      </c>
    </row>
    <row r="20" spans="1:6" ht="13.5" thickBot="1">
      <c r="A20" s="818" t="s">
        <v>339</v>
      </c>
      <c r="B20" s="818"/>
      <c r="C20" s="818"/>
      <c r="D20" s="818"/>
      <c r="E20" s="818"/>
      <c r="F20" s="818"/>
    </row>
    <row r="21" spans="1:6" ht="24" customHeight="1" thickBot="1">
      <c r="A21" s="819" t="s">
        <v>340</v>
      </c>
      <c r="B21" s="820" t="s">
        <v>341</v>
      </c>
      <c r="C21" s="821" t="s">
        <v>342</v>
      </c>
      <c r="D21" s="821" t="s">
        <v>343</v>
      </c>
      <c r="E21" s="821" t="s">
        <v>344</v>
      </c>
      <c r="F21" s="822" t="s">
        <v>345</v>
      </c>
    </row>
    <row r="22" spans="1:11" ht="18.75" customHeight="1">
      <c r="A22" s="823" t="s">
        <v>346</v>
      </c>
      <c r="B22" s="824" t="s">
        <v>347</v>
      </c>
      <c r="C22" s="825">
        <v>1.5</v>
      </c>
      <c r="D22" s="826">
        <v>184</v>
      </c>
      <c r="E22" s="827">
        <v>276</v>
      </c>
      <c r="F22" s="828"/>
      <c r="K22" s="769"/>
    </row>
    <row r="23" spans="1:6" ht="12.75" customHeight="1">
      <c r="A23" s="829"/>
      <c r="B23" s="830">
        <v>15</v>
      </c>
      <c r="C23" s="831">
        <v>1.5</v>
      </c>
      <c r="D23" s="832">
        <v>75</v>
      </c>
      <c r="E23" s="833">
        <v>112.5</v>
      </c>
      <c r="F23" s="834"/>
    </row>
    <row r="24" spans="1:6" ht="12.75">
      <c r="A24" s="829"/>
      <c r="B24" s="835">
        <v>20</v>
      </c>
      <c r="C24" s="831">
        <v>2.5</v>
      </c>
      <c r="D24" s="836">
        <v>33172</v>
      </c>
      <c r="E24" s="837">
        <v>82930</v>
      </c>
      <c r="F24" s="834"/>
    </row>
    <row r="25" spans="1:6" ht="13.5" thickBot="1">
      <c r="A25" s="838"/>
      <c r="B25" s="839"/>
      <c r="C25" s="840"/>
      <c r="D25" s="841">
        <v>33431</v>
      </c>
      <c r="E25" s="842">
        <v>83318.5</v>
      </c>
      <c r="F25" s="843">
        <v>2.49</v>
      </c>
    </row>
    <row r="26" spans="1:6" ht="18" customHeight="1">
      <c r="A26" s="844" t="s">
        <v>348</v>
      </c>
      <c r="B26" s="835">
        <v>25</v>
      </c>
      <c r="C26" s="845">
        <v>3.5</v>
      </c>
      <c r="D26" s="833">
        <v>1099</v>
      </c>
      <c r="E26" s="846">
        <v>3846.5</v>
      </c>
      <c r="F26" s="847"/>
    </row>
    <row r="27" spans="1:6" ht="12.75">
      <c r="A27" s="848"/>
      <c r="B27" s="835">
        <v>32</v>
      </c>
      <c r="C27" s="845">
        <v>6</v>
      </c>
      <c r="D27" s="833">
        <v>534</v>
      </c>
      <c r="E27" s="846">
        <v>3204</v>
      </c>
      <c r="F27" s="847"/>
    </row>
    <row r="28" spans="1:6" ht="12.75">
      <c r="A28" s="848"/>
      <c r="B28" s="835">
        <v>40</v>
      </c>
      <c r="C28" s="845">
        <v>10</v>
      </c>
      <c r="D28" s="849">
        <v>92</v>
      </c>
      <c r="E28" s="850">
        <v>920</v>
      </c>
      <c r="F28" s="847"/>
    </row>
    <row r="29" spans="1:6" ht="13.5" thickBot="1">
      <c r="A29" s="851"/>
      <c r="B29" s="839"/>
      <c r="C29" s="852"/>
      <c r="D29" s="841">
        <v>1725</v>
      </c>
      <c r="E29" s="853">
        <v>7970.5</v>
      </c>
      <c r="F29" s="854">
        <v>4.62</v>
      </c>
    </row>
    <row r="30" spans="1:6" ht="15.75" customHeight="1">
      <c r="A30" s="855" t="s">
        <v>349</v>
      </c>
      <c r="B30" s="856">
        <v>50</v>
      </c>
      <c r="C30" s="857">
        <v>15</v>
      </c>
      <c r="D30" s="827">
        <v>215</v>
      </c>
      <c r="E30" s="858">
        <v>3225</v>
      </c>
      <c r="F30" s="859"/>
    </row>
    <row r="31" spans="1:6" ht="12.75">
      <c r="A31" s="848"/>
      <c r="B31" s="835">
        <v>65</v>
      </c>
      <c r="C31" s="845">
        <v>25</v>
      </c>
      <c r="D31" s="833">
        <v>15</v>
      </c>
      <c r="E31" s="846">
        <v>375</v>
      </c>
      <c r="F31" s="847"/>
    </row>
    <row r="32" spans="1:6" ht="12.75">
      <c r="A32" s="848"/>
      <c r="B32" s="835">
        <v>80</v>
      </c>
      <c r="C32" s="860">
        <v>40</v>
      </c>
      <c r="D32" s="833">
        <v>124</v>
      </c>
      <c r="E32" s="861">
        <v>4960</v>
      </c>
      <c r="F32" s="847"/>
    </row>
    <row r="33" spans="1:6" ht="12.75">
      <c r="A33" s="848"/>
      <c r="B33" s="835">
        <v>100</v>
      </c>
      <c r="C33" s="845">
        <v>60</v>
      </c>
      <c r="D33" s="833">
        <v>61</v>
      </c>
      <c r="E33" s="846">
        <v>3660</v>
      </c>
      <c r="F33" s="862"/>
    </row>
    <row r="34" spans="1:6" ht="12.75">
      <c r="A34" s="848"/>
      <c r="B34" s="835">
        <v>150</v>
      </c>
      <c r="C34" s="845">
        <v>150</v>
      </c>
      <c r="D34" s="849">
        <v>5</v>
      </c>
      <c r="E34" s="850">
        <v>750</v>
      </c>
      <c r="F34" s="862"/>
    </row>
    <row r="35" spans="1:6" ht="13.5" thickBot="1">
      <c r="A35" s="851"/>
      <c r="B35" s="839"/>
      <c r="C35" s="852"/>
      <c r="D35" s="841">
        <v>420</v>
      </c>
      <c r="E35" s="863">
        <v>12970</v>
      </c>
      <c r="F35" s="854">
        <v>30.88</v>
      </c>
    </row>
    <row r="36" ht="16.5" thickBot="1">
      <c r="D36" s="864">
        <v>35576</v>
      </c>
    </row>
  </sheetData>
  <mergeCells count="5">
    <mergeCell ref="A30:A35"/>
    <mergeCell ref="A3:J3"/>
    <mergeCell ref="A20:F20"/>
    <mergeCell ref="A22:A25"/>
    <mergeCell ref="A26:A29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B1">
      <selection activeCell="J19" sqref="J19"/>
    </sheetView>
  </sheetViews>
  <sheetFormatPr defaultColWidth="9.140625" defaultRowHeight="12.75"/>
  <cols>
    <col min="1" max="1" width="17.57421875" style="865" customWidth="1"/>
    <col min="2" max="2" width="10.00390625" style="865" customWidth="1"/>
    <col min="3" max="3" width="12.7109375" style="865" customWidth="1"/>
    <col min="4" max="4" width="12.57421875" style="865" customWidth="1"/>
    <col min="5" max="5" width="13.7109375" style="865" customWidth="1"/>
    <col min="6" max="7" width="12.7109375" style="865" customWidth="1"/>
    <col min="8" max="8" width="9.7109375" style="865" customWidth="1"/>
    <col min="9" max="9" width="11.8515625" style="865" customWidth="1"/>
    <col min="10" max="10" width="14.28125" style="865" customWidth="1"/>
    <col min="11" max="11" width="12.8515625" style="865" customWidth="1"/>
    <col min="12" max="12" width="12.00390625" style="865" customWidth="1"/>
    <col min="13" max="16384" width="9.140625" style="865" customWidth="1"/>
  </cols>
  <sheetData>
    <row r="1" ht="12.75">
      <c r="L1" s="905"/>
    </row>
    <row r="2" ht="12.75">
      <c r="L2" s="867" t="s">
        <v>374</v>
      </c>
    </row>
    <row r="3" spans="1:13" ht="18">
      <c r="A3" s="904" t="s">
        <v>373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</row>
    <row r="5" ht="13.5" thickBot="1"/>
    <row r="6" spans="1:12" ht="63.75">
      <c r="A6" s="902" t="s">
        <v>372</v>
      </c>
      <c r="B6" s="903" t="s">
        <v>371</v>
      </c>
      <c r="C6" s="902" t="s">
        <v>370</v>
      </c>
      <c r="D6" s="901" t="s">
        <v>369</v>
      </c>
      <c r="E6" s="901" t="s">
        <v>368</v>
      </c>
      <c r="F6" s="901" t="s">
        <v>364</v>
      </c>
      <c r="G6" s="900" t="s">
        <v>363</v>
      </c>
      <c r="H6" s="902" t="s">
        <v>367</v>
      </c>
      <c r="I6" s="901" t="s">
        <v>366</v>
      </c>
      <c r="J6" s="901" t="s">
        <v>365</v>
      </c>
      <c r="K6" s="901" t="s">
        <v>364</v>
      </c>
      <c r="L6" s="900" t="s">
        <v>363</v>
      </c>
    </row>
    <row r="7" spans="1:12" ht="47.25" thickBot="1">
      <c r="A7" s="898">
        <v>1</v>
      </c>
      <c r="B7" s="899">
        <v>2</v>
      </c>
      <c r="C7" s="898">
        <v>3</v>
      </c>
      <c r="D7" s="897" t="s">
        <v>362</v>
      </c>
      <c r="E7" s="897" t="s">
        <v>361</v>
      </c>
      <c r="F7" s="897" t="s">
        <v>360</v>
      </c>
      <c r="G7" s="896" t="s">
        <v>359</v>
      </c>
      <c r="H7" s="898">
        <v>8</v>
      </c>
      <c r="I7" s="897">
        <v>9</v>
      </c>
      <c r="J7" s="897" t="s">
        <v>358</v>
      </c>
      <c r="K7" s="897" t="s">
        <v>357</v>
      </c>
      <c r="L7" s="896" t="s">
        <v>356</v>
      </c>
    </row>
    <row r="8" spans="1:12" ht="16.5" thickTop="1">
      <c r="A8" s="895" t="s">
        <v>355</v>
      </c>
      <c r="B8" s="894">
        <v>12</v>
      </c>
      <c r="C8" s="892">
        <v>2023</v>
      </c>
      <c r="D8" s="891">
        <v>24276</v>
      </c>
      <c r="E8" s="893">
        <v>4</v>
      </c>
      <c r="F8" s="890">
        <v>48</v>
      </c>
      <c r="G8" s="889">
        <v>4</v>
      </c>
      <c r="H8" s="892">
        <v>2052</v>
      </c>
      <c r="I8" s="891">
        <v>24624</v>
      </c>
      <c r="J8" s="890">
        <v>11.11</v>
      </c>
      <c r="K8" s="890">
        <v>133.32</v>
      </c>
      <c r="L8" s="889">
        <v>11.11</v>
      </c>
    </row>
    <row r="9" spans="1:12" ht="15.75">
      <c r="A9" s="888" t="s">
        <v>354</v>
      </c>
      <c r="B9" s="887">
        <v>6</v>
      </c>
      <c r="C9" s="886">
        <v>35238</v>
      </c>
      <c r="D9" s="882">
        <v>211428</v>
      </c>
      <c r="E9" s="885">
        <v>4</v>
      </c>
      <c r="F9" s="884">
        <v>24</v>
      </c>
      <c r="G9" s="880">
        <v>2</v>
      </c>
      <c r="H9" s="883">
        <v>36490</v>
      </c>
      <c r="I9" s="882">
        <v>218940</v>
      </c>
      <c r="J9" s="881">
        <v>11.11</v>
      </c>
      <c r="K9" s="881">
        <v>66.66</v>
      </c>
      <c r="L9" s="880">
        <v>5.555</v>
      </c>
    </row>
    <row r="10" spans="1:12" ht="15.75">
      <c r="A10" s="888" t="s">
        <v>353</v>
      </c>
      <c r="B10" s="887">
        <v>4</v>
      </c>
      <c r="C10" s="886">
        <v>3236</v>
      </c>
      <c r="D10" s="882">
        <v>12944</v>
      </c>
      <c r="E10" s="885">
        <v>4</v>
      </c>
      <c r="F10" s="884">
        <v>16</v>
      </c>
      <c r="G10" s="880">
        <v>1.3433333333333333</v>
      </c>
      <c r="H10" s="883">
        <v>3236</v>
      </c>
      <c r="I10" s="882">
        <v>12944</v>
      </c>
      <c r="J10" s="881">
        <v>11.11</v>
      </c>
      <c r="K10" s="881">
        <v>44.44</v>
      </c>
      <c r="L10" s="880">
        <v>3.703333333333333</v>
      </c>
    </row>
    <row r="11" spans="1:12" ht="16.5" thickBot="1">
      <c r="A11" s="878" t="s">
        <v>352</v>
      </c>
      <c r="B11" s="879"/>
      <c r="C11" s="878">
        <v>40497</v>
      </c>
      <c r="D11" s="875">
        <v>248648</v>
      </c>
      <c r="E11" s="877"/>
      <c r="F11" s="875"/>
      <c r="G11" s="874"/>
      <c r="H11" s="876">
        <v>41778</v>
      </c>
      <c r="I11" s="875">
        <v>256508</v>
      </c>
      <c r="J11" s="875"/>
      <c r="K11" s="875"/>
      <c r="L11" s="874"/>
    </row>
    <row r="12" spans="1:12" ht="47.25" thickBot="1" thickTop="1">
      <c r="A12" s="873"/>
      <c r="B12" s="873"/>
      <c r="C12" s="872"/>
      <c r="D12" s="871" t="s">
        <v>351</v>
      </c>
      <c r="E12" s="870">
        <v>995600</v>
      </c>
      <c r="F12" s="869"/>
      <c r="G12" s="868"/>
      <c r="H12" s="872"/>
      <c r="I12" s="871" t="s">
        <v>350</v>
      </c>
      <c r="J12" s="870">
        <v>2849000</v>
      </c>
      <c r="K12" s="869"/>
      <c r="L12" s="868"/>
    </row>
    <row r="16" ht="12.75">
      <c r="E16" s="866"/>
    </row>
  </sheetData>
  <mergeCells count="1">
    <mergeCell ref="A3:M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74"/>
  <sheetViews>
    <sheetView tabSelected="1" workbookViewId="0" topLeftCell="U37">
      <selection activeCell="AF83" sqref="AF83"/>
    </sheetView>
  </sheetViews>
  <sheetFormatPr defaultColWidth="9.140625" defaultRowHeight="12.75"/>
  <cols>
    <col min="1" max="1" width="17.140625" style="906" customWidth="1"/>
    <col min="2" max="8" width="7.57421875" style="906" hidden="1" customWidth="1"/>
    <col min="9" max="9" width="7.421875" style="906" hidden="1" customWidth="1"/>
    <col min="10" max="10" width="8.140625" style="906" hidden="1" customWidth="1"/>
    <col min="11" max="11" width="5.57421875" style="906" customWidth="1"/>
    <col min="12" max="12" width="6.28125" style="906" customWidth="1"/>
    <col min="13" max="13" width="4.00390625" style="906" customWidth="1"/>
    <col min="14" max="14" width="8.28125" style="906" customWidth="1"/>
    <col min="15" max="15" width="5.7109375" style="906" customWidth="1"/>
    <col min="16" max="16" width="5.421875" style="906" customWidth="1"/>
    <col min="17" max="17" width="3.7109375" style="906" customWidth="1"/>
    <col min="18" max="18" width="7.140625" style="906" customWidth="1"/>
    <col min="19" max="19" width="6.00390625" style="906" customWidth="1"/>
    <col min="20" max="20" width="5.7109375" style="906" customWidth="1"/>
    <col min="21" max="21" width="6.7109375" style="906" customWidth="1"/>
    <col min="22" max="22" width="5.00390625" style="906" customWidth="1"/>
    <col min="23" max="23" width="6.140625" style="906" customWidth="1"/>
    <col min="24" max="24" width="7.7109375" style="906" customWidth="1"/>
    <col min="25" max="25" width="6.140625" style="906" customWidth="1"/>
    <col min="26" max="26" width="5.421875" style="906" customWidth="1"/>
    <col min="27" max="27" width="7.28125" style="906" customWidth="1"/>
    <col min="28" max="28" width="7.57421875" style="906" customWidth="1"/>
    <col min="29" max="29" width="4.421875" style="906" customWidth="1"/>
    <col min="30" max="30" width="5.00390625" style="906" customWidth="1"/>
    <col min="31" max="31" width="5.8515625" style="906" customWidth="1"/>
    <col min="32" max="32" width="7.140625" style="906" customWidth="1"/>
    <col min="33" max="33" width="9.140625" style="906" customWidth="1"/>
    <col min="34" max="34" width="5.7109375" style="906" customWidth="1"/>
    <col min="35" max="35" width="5.140625" style="906" customWidth="1"/>
    <col min="36" max="36" width="8.28125" style="906" customWidth="1"/>
    <col min="37" max="37" width="8.140625" style="906" customWidth="1"/>
    <col min="38" max="38" width="6.140625" style="906" customWidth="1"/>
    <col min="39" max="39" width="15.140625" style="906" customWidth="1"/>
    <col min="40" max="16384" width="9.140625" style="906" customWidth="1"/>
  </cols>
  <sheetData>
    <row r="1" spans="38:39" ht="12">
      <c r="AL1" s="907">
        <v>40108</v>
      </c>
      <c r="AM1" s="907"/>
    </row>
    <row r="2" spans="1:39" ht="12.75">
      <c r="A2" s="908" t="s">
        <v>375</v>
      </c>
      <c r="B2" s="909"/>
      <c r="C2" s="909"/>
      <c r="D2" s="909"/>
      <c r="E2" s="909"/>
      <c r="F2" s="909"/>
      <c r="G2" s="909"/>
      <c r="AL2" s="910" t="s">
        <v>376</v>
      </c>
      <c r="AM2" s="910"/>
    </row>
    <row r="3" spans="1:36" ht="12" thickBot="1">
      <c r="A3" s="911"/>
      <c r="B3" s="912"/>
      <c r="C3" s="912"/>
      <c r="D3" s="912"/>
      <c r="E3" s="912"/>
      <c r="F3" s="912"/>
      <c r="G3" s="912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911"/>
      <c r="AB3" s="911"/>
      <c r="AC3" s="911"/>
      <c r="AD3" s="911"/>
      <c r="AE3" s="911"/>
      <c r="AF3" s="911"/>
      <c r="AG3" s="911"/>
      <c r="AH3" s="911"/>
      <c r="AI3" s="911"/>
      <c r="AJ3" s="911"/>
    </row>
    <row r="4" spans="1:39" ht="29.25" customHeight="1">
      <c r="A4" s="913" t="s">
        <v>377</v>
      </c>
      <c r="B4" s="914" t="s">
        <v>378</v>
      </c>
      <c r="C4" s="915"/>
      <c r="D4" s="916"/>
      <c r="E4" s="914" t="s">
        <v>379</v>
      </c>
      <c r="F4" s="915"/>
      <c r="G4" s="916"/>
      <c r="H4" s="915" t="s">
        <v>380</v>
      </c>
      <c r="I4" s="915"/>
      <c r="J4" s="916"/>
      <c r="K4" s="917" t="s">
        <v>381</v>
      </c>
      <c r="L4" s="918"/>
      <c r="M4" s="918"/>
      <c r="N4" s="919"/>
      <c r="O4" s="917" t="s">
        <v>382</v>
      </c>
      <c r="P4" s="918"/>
      <c r="Q4" s="918"/>
      <c r="R4" s="919"/>
      <c r="S4" s="920" t="s">
        <v>383</v>
      </c>
      <c r="T4" s="921"/>
      <c r="U4" s="921"/>
      <c r="V4" s="921"/>
      <c r="W4" s="921"/>
      <c r="X4" s="921"/>
      <c r="Y4" s="921"/>
      <c r="Z4" s="921"/>
      <c r="AA4" s="922"/>
      <c r="AB4" s="920" t="s">
        <v>384</v>
      </c>
      <c r="AC4" s="921"/>
      <c r="AD4" s="921"/>
      <c r="AE4" s="921"/>
      <c r="AF4" s="921"/>
      <c r="AG4" s="921"/>
      <c r="AH4" s="921"/>
      <c r="AI4" s="921"/>
      <c r="AJ4" s="922"/>
      <c r="AK4" s="914" t="s">
        <v>385</v>
      </c>
      <c r="AL4" s="916"/>
      <c r="AM4" s="922" t="s">
        <v>386</v>
      </c>
    </row>
    <row r="5" spans="1:39" ht="18" customHeight="1">
      <c r="A5" s="923" t="s">
        <v>387</v>
      </c>
      <c r="B5" s="924"/>
      <c r="C5" s="925"/>
      <c r="D5" s="926"/>
      <c r="E5" s="924"/>
      <c r="F5" s="925"/>
      <c r="G5" s="926"/>
      <c r="H5" s="925"/>
      <c r="I5" s="925"/>
      <c r="J5" s="926"/>
      <c r="K5" s="927" t="s">
        <v>343</v>
      </c>
      <c r="L5" s="928" t="s">
        <v>388</v>
      </c>
      <c r="M5" s="928" t="s">
        <v>389</v>
      </c>
      <c r="N5" s="929" t="s">
        <v>390</v>
      </c>
      <c r="O5" s="930" t="s">
        <v>343</v>
      </c>
      <c r="P5" s="931" t="s">
        <v>388</v>
      </c>
      <c r="Q5" s="931" t="s">
        <v>389</v>
      </c>
      <c r="R5" s="929" t="s">
        <v>390</v>
      </c>
      <c r="S5" s="932" t="s">
        <v>343</v>
      </c>
      <c r="T5" s="933"/>
      <c r="U5" s="934"/>
      <c r="V5" s="931" t="s">
        <v>391</v>
      </c>
      <c r="W5" s="931" t="s">
        <v>392</v>
      </c>
      <c r="X5" s="935" t="s">
        <v>390</v>
      </c>
      <c r="Y5" s="936"/>
      <c r="Z5" s="936"/>
      <c r="AA5" s="937"/>
      <c r="AB5" s="932" t="s">
        <v>343</v>
      </c>
      <c r="AC5" s="933"/>
      <c r="AD5" s="934"/>
      <c r="AE5" s="931" t="s">
        <v>391</v>
      </c>
      <c r="AF5" s="931" t="s">
        <v>392</v>
      </c>
      <c r="AG5" s="935" t="s">
        <v>390</v>
      </c>
      <c r="AH5" s="936"/>
      <c r="AI5" s="936"/>
      <c r="AJ5" s="937"/>
      <c r="AK5" s="924"/>
      <c r="AL5" s="926"/>
      <c r="AM5" s="938"/>
    </row>
    <row r="6" spans="1:39" ht="30" thickBot="1">
      <c r="A6" s="939"/>
      <c r="B6" s="940" t="s">
        <v>40</v>
      </c>
      <c r="C6" s="941" t="s">
        <v>10</v>
      </c>
      <c r="D6" s="942" t="s">
        <v>393</v>
      </c>
      <c r="E6" s="940" t="s">
        <v>40</v>
      </c>
      <c r="F6" s="941" t="s">
        <v>10</v>
      </c>
      <c r="G6" s="942" t="s">
        <v>393</v>
      </c>
      <c r="H6" s="943" t="s">
        <v>40</v>
      </c>
      <c r="I6" s="941" t="s">
        <v>10</v>
      </c>
      <c r="J6" s="941" t="s">
        <v>393</v>
      </c>
      <c r="K6" s="944"/>
      <c r="L6" s="945"/>
      <c r="M6" s="945"/>
      <c r="N6" s="946"/>
      <c r="O6" s="947"/>
      <c r="P6" s="948"/>
      <c r="Q6" s="948"/>
      <c r="R6" s="946"/>
      <c r="S6" s="949" t="s">
        <v>40</v>
      </c>
      <c r="T6" s="950" t="s">
        <v>10</v>
      </c>
      <c r="U6" s="950" t="s">
        <v>393</v>
      </c>
      <c r="V6" s="948"/>
      <c r="W6" s="948"/>
      <c r="X6" s="950" t="s">
        <v>40</v>
      </c>
      <c r="Y6" s="950" t="s">
        <v>10</v>
      </c>
      <c r="Z6" s="950" t="s">
        <v>393</v>
      </c>
      <c r="AA6" s="951" t="s">
        <v>394</v>
      </c>
      <c r="AB6" s="949" t="s">
        <v>40</v>
      </c>
      <c r="AC6" s="950" t="s">
        <v>10</v>
      </c>
      <c r="AD6" s="950" t="s">
        <v>393</v>
      </c>
      <c r="AE6" s="948"/>
      <c r="AF6" s="948"/>
      <c r="AG6" s="950" t="s">
        <v>40</v>
      </c>
      <c r="AH6" s="950" t="s">
        <v>10</v>
      </c>
      <c r="AI6" s="950" t="s">
        <v>393</v>
      </c>
      <c r="AJ6" s="951" t="s">
        <v>394</v>
      </c>
      <c r="AK6" s="952" t="s">
        <v>40</v>
      </c>
      <c r="AL6" s="953" t="s">
        <v>10</v>
      </c>
      <c r="AM6" s="954"/>
    </row>
    <row r="7" spans="1:39" ht="11.25">
      <c r="A7" s="955"/>
      <c r="B7" s="956"/>
      <c r="C7" s="956"/>
      <c r="D7" s="956"/>
      <c r="E7" s="957"/>
      <c r="F7" s="956"/>
      <c r="G7" s="958"/>
      <c r="H7" s="957"/>
      <c r="I7" s="956"/>
      <c r="J7" s="958"/>
      <c r="K7" s="959"/>
      <c r="L7" s="960"/>
      <c r="M7" s="960"/>
      <c r="N7" s="961"/>
      <c r="O7" s="959"/>
      <c r="P7" s="960"/>
      <c r="Q7" s="960"/>
      <c r="R7" s="961"/>
      <c r="S7" s="957"/>
      <c r="T7" s="956"/>
      <c r="U7" s="956"/>
      <c r="V7" s="956"/>
      <c r="W7" s="956"/>
      <c r="X7" s="956"/>
      <c r="Y7" s="956"/>
      <c r="Z7" s="956"/>
      <c r="AA7" s="958"/>
      <c r="AB7" s="956"/>
      <c r="AC7" s="956"/>
      <c r="AD7" s="956"/>
      <c r="AE7" s="956"/>
      <c r="AF7" s="956"/>
      <c r="AG7" s="956"/>
      <c r="AH7" s="956"/>
      <c r="AI7" s="956"/>
      <c r="AJ7" s="958"/>
      <c r="AK7" s="962"/>
      <c r="AL7" s="963"/>
      <c r="AM7" s="964"/>
    </row>
    <row r="8" spans="1:39" ht="22.5" customHeight="1">
      <c r="A8" s="965" t="s">
        <v>395</v>
      </c>
      <c r="B8" s="966"/>
      <c r="C8" s="967"/>
      <c r="D8" s="967"/>
      <c r="E8" s="968"/>
      <c r="F8" s="967"/>
      <c r="G8" s="969"/>
      <c r="H8" s="968"/>
      <c r="I8" s="967"/>
      <c r="J8" s="969"/>
      <c r="K8" s="970">
        <v>28</v>
      </c>
      <c r="L8" s="971"/>
      <c r="M8" s="967"/>
      <c r="N8" s="972">
        <v>1088.64</v>
      </c>
      <c r="O8" s="970">
        <v>0</v>
      </c>
      <c r="P8" s="967"/>
      <c r="Q8" s="967"/>
      <c r="R8" s="972">
        <v>0</v>
      </c>
      <c r="S8" s="968"/>
      <c r="T8" s="967"/>
      <c r="U8" s="967"/>
      <c r="V8" s="967"/>
      <c r="W8" s="967"/>
      <c r="X8" s="967"/>
      <c r="Y8" s="967"/>
      <c r="Z8" s="967"/>
      <c r="AA8" s="969"/>
      <c r="AB8" s="966"/>
      <c r="AC8" s="967"/>
      <c r="AD8" s="967"/>
      <c r="AE8" s="967"/>
      <c r="AF8" s="967"/>
      <c r="AG8" s="967"/>
      <c r="AH8" s="967"/>
      <c r="AI8" s="967"/>
      <c r="AJ8" s="969"/>
      <c r="AK8" s="973"/>
      <c r="AL8" s="974"/>
      <c r="AM8" s="975"/>
    </row>
    <row r="9" spans="1:39" ht="11.25">
      <c r="A9" s="976" t="s">
        <v>396</v>
      </c>
      <c r="B9" s="966">
        <v>26</v>
      </c>
      <c r="C9" s="966">
        <v>0</v>
      </c>
      <c r="D9" s="966">
        <v>0</v>
      </c>
      <c r="E9" s="968">
        <v>2</v>
      </c>
      <c r="F9" s="966">
        <v>0</v>
      </c>
      <c r="G9" s="977">
        <v>0</v>
      </c>
      <c r="H9" s="968">
        <v>28</v>
      </c>
      <c r="I9" s="966">
        <v>0</v>
      </c>
      <c r="J9" s="977">
        <v>0</v>
      </c>
      <c r="K9" s="970">
        <v>28</v>
      </c>
      <c r="L9" s="978"/>
      <c r="M9" s="967"/>
      <c r="N9" s="972">
        <v>1088.64</v>
      </c>
      <c r="O9" s="979">
        <v>0</v>
      </c>
      <c r="P9" s="980">
        <v>2.6</v>
      </c>
      <c r="Q9" s="967">
        <v>12</v>
      </c>
      <c r="R9" s="972">
        <v>0</v>
      </c>
      <c r="S9" s="968"/>
      <c r="T9" s="967"/>
      <c r="U9" s="967"/>
      <c r="V9" s="967"/>
      <c r="W9" s="967"/>
      <c r="X9" s="967"/>
      <c r="Y9" s="967"/>
      <c r="Z9" s="967"/>
      <c r="AA9" s="969"/>
      <c r="AB9" s="966"/>
      <c r="AC9" s="967"/>
      <c r="AD9" s="967"/>
      <c r="AE9" s="967"/>
      <c r="AF9" s="967"/>
      <c r="AG9" s="967"/>
      <c r="AH9" s="967"/>
      <c r="AI9" s="967"/>
      <c r="AJ9" s="969"/>
      <c r="AK9" s="973"/>
      <c r="AL9" s="974"/>
      <c r="AM9" s="975"/>
    </row>
    <row r="10" spans="1:39" ht="45">
      <c r="A10" s="981" t="s">
        <v>397</v>
      </c>
      <c r="B10" s="982">
        <v>26</v>
      </c>
      <c r="C10" s="982">
        <v>0</v>
      </c>
      <c r="D10" s="982">
        <v>0</v>
      </c>
      <c r="E10" s="983">
        <v>2</v>
      </c>
      <c r="F10" s="982">
        <v>0</v>
      </c>
      <c r="G10" s="984">
        <v>0</v>
      </c>
      <c r="H10" s="983">
        <v>28</v>
      </c>
      <c r="I10" s="982">
        <v>0</v>
      </c>
      <c r="J10" s="984">
        <v>0</v>
      </c>
      <c r="K10" s="979">
        <v>28</v>
      </c>
      <c r="L10" s="980">
        <v>3.24</v>
      </c>
      <c r="M10" s="967">
        <v>12</v>
      </c>
      <c r="N10" s="972">
        <v>1088.64</v>
      </c>
      <c r="O10" s="985">
        <v>0</v>
      </c>
      <c r="P10" s="971"/>
      <c r="Q10" s="967"/>
      <c r="R10" s="972"/>
      <c r="S10" s="968"/>
      <c r="T10" s="967"/>
      <c r="U10" s="967"/>
      <c r="V10" s="967"/>
      <c r="W10" s="967"/>
      <c r="X10" s="967"/>
      <c r="Y10" s="967"/>
      <c r="Z10" s="967"/>
      <c r="AA10" s="969"/>
      <c r="AB10" s="966"/>
      <c r="AC10" s="967"/>
      <c r="AD10" s="967"/>
      <c r="AE10" s="967"/>
      <c r="AF10" s="967"/>
      <c r="AG10" s="967"/>
      <c r="AH10" s="967"/>
      <c r="AI10" s="967"/>
      <c r="AJ10" s="969"/>
      <c r="AK10" s="973"/>
      <c r="AL10" s="974"/>
      <c r="AM10" s="975"/>
    </row>
    <row r="11" spans="1:39" ht="11.25" hidden="1">
      <c r="A11" s="976" t="s">
        <v>355</v>
      </c>
      <c r="B11" s="986">
        <v>0</v>
      </c>
      <c r="C11" s="987">
        <v>0</v>
      </c>
      <c r="D11" s="988">
        <v>0</v>
      </c>
      <c r="E11" s="989">
        <v>0</v>
      </c>
      <c r="F11" s="987">
        <v>0</v>
      </c>
      <c r="G11" s="990">
        <v>0</v>
      </c>
      <c r="H11" s="991">
        <v>0</v>
      </c>
      <c r="I11" s="987">
        <v>0</v>
      </c>
      <c r="J11" s="992">
        <v>0</v>
      </c>
      <c r="K11" s="993"/>
      <c r="L11" s="994"/>
      <c r="M11" s="967"/>
      <c r="N11" s="972"/>
      <c r="O11" s="970"/>
      <c r="P11" s="971"/>
      <c r="Q11" s="967"/>
      <c r="R11" s="972"/>
      <c r="S11" s="968">
        <v>0</v>
      </c>
      <c r="T11" s="967">
        <v>0</v>
      </c>
      <c r="U11" s="967">
        <v>0</v>
      </c>
      <c r="V11" s="967"/>
      <c r="W11" s="967"/>
      <c r="X11" s="967"/>
      <c r="Y11" s="967"/>
      <c r="Z11" s="967"/>
      <c r="AA11" s="969"/>
      <c r="AB11" s="966"/>
      <c r="AC11" s="967"/>
      <c r="AD11" s="967"/>
      <c r="AE11" s="967"/>
      <c r="AF11" s="967"/>
      <c r="AG11" s="967"/>
      <c r="AH11" s="967"/>
      <c r="AI11" s="967"/>
      <c r="AJ11" s="969"/>
      <c r="AK11" s="973"/>
      <c r="AL11" s="974"/>
      <c r="AM11" s="975"/>
    </row>
    <row r="12" spans="1:39" ht="11.25" hidden="1">
      <c r="A12" s="976" t="s">
        <v>354</v>
      </c>
      <c r="B12" s="986">
        <v>26</v>
      </c>
      <c r="C12" s="987">
        <v>0</v>
      </c>
      <c r="D12" s="988">
        <v>0</v>
      </c>
      <c r="E12" s="989">
        <v>2</v>
      </c>
      <c r="F12" s="987">
        <v>0</v>
      </c>
      <c r="G12" s="990">
        <v>0</v>
      </c>
      <c r="H12" s="991">
        <v>28</v>
      </c>
      <c r="I12" s="987">
        <v>0</v>
      </c>
      <c r="J12" s="992">
        <v>0</v>
      </c>
      <c r="K12" s="993"/>
      <c r="L12" s="994"/>
      <c r="M12" s="967"/>
      <c r="N12" s="972"/>
      <c r="O12" s="970"/>
      <c r="P12" s="971"/>
      <c r="Q12" s="967"/>
      <c r="R12" s="972"/>
      <c r="S12" s="968">
        <v>28</v>
      </c>
      <c r="T12" s="967">
        <v>0</v>
      </c>
      <c r="U12" s="967">
        <v>0</v>
      </c>
      <c r="V12" s="967"/>
      <c r="W12" s="967"/>
      <c r="X12" s="967"/>
      <c r="Y12" s="967"/>
      <c r="Z12" s="967"/>
      <c r="AA12" s="969"/>
      <c r="AB12" s="966"/>
      <c r="AC12" s="967"/>
      <c r="AD12" s="967"/>
      <c r="AE12" s="967"/>
      <c r="AF12" s="967"/>
      <c r="AG12" s="967"/>
      <c r="AH12" s="967"/>
      <c r="AI12" s="967"/>
      <c r="AJ12" s="969"/>
      <c r="AK12" s="973"/>
      <c r="AL12" s="974"/>
      <c r="AM12" s="975"/>
    </row>
    <row r="13" spans="1:39" ht="11.25" hidden="1">
      <c r="A13" s="995" t="s">
        <v>353</v>
      </c>
      <c r="B13" s="986">
        <v>0</v>
      </c>
      <c r="C13" s="987">
        <v>0</v>
      </c>
      <c r="D13" s="988">
        <v>0</v>
      </c>
      <c r="E13" s="989">
        <v>0</v>
      </c>
      <c r="F13" s="987">
        <v>0</v>
      </c>
      <c r="G13" s="990">
        <v>0</v>
      </c>
      <c r="H13" s="991">
        <v>0</v>
      </c>
      <c r="I13" s="987">
        <v>0</v>
      </c>
      <c r="J13" s="992">
        <v>0</v>
      </c>
      <c r="K13" s="993"/>
      <c r="L13" s="994"/>
      <c r="M13" s="967"/>
      <c r="N13" s="972"/>
      <c r="O13" s="970"/>
      <c r="P13" s="971"/>
      <c r="Q13" s="967"/>
      <c r="R13" s="972"/>
      <c r="S13" s="968">
        <v>0</v>
      </c>
      <c r="T13" s="967">
        <v>0</v>
      </c>
      <c r="U13" s="967">
        <v>0</v>
      </c>
      <c r="V13" s="967"/>
      <c r="W13" s="967"/>
      <c r="X13" s="967"/>
      <c r="Y13" s="967"/>
      <c r="Z13" s="967"/>
      <c r="AA13" s="969"/>
      <c r="AB13" s="966"/>
      <c r="AC13" s="967"/>
      <c r="AD13" s="967"/>
      <c r="AE13" s="967"/>
      <c r="AF13" s="967"/>
      <c r="AG13" s="967"/>
      <c r="AH13" s="967"/>
      <c r="AI13" s="967"/>
      <c r="AJ13" s="969"/>
      <c r="AK13" s="973"/>
      <c r="AL13" s="974"/>
      <c r="AM13" s="975"/>
    </row>
    <row r="14" spans="1:39" ht="45">
      <c r="A14" s="981" t="s">
        <v>398</v>
      </c>
      <c r="B14" s="982">
        <v>0</v>
      </c>
      <c r="C14" s="982">
        <v>0</v>
      </c>
      <c r="D14" s="982">
        <v>0</v>
      </c>
      <c r="E14" s="983">
        <v>0</v>
      </c>
      <c r="F14" s="996">
        <v>0</v>
      </c>
      <c r="G14" s="997">
        <v>0</v>
      </c>
      <c r="H14" s="983">
        <v>0</v>
      </c>
      <c r="I14" s="996">
        <v>0</v>
      </c>
      <c r="J14" s="984">
        <v>0</v>
      </c>
      <c r="K14" s="979">
        <v>0</v>
      </c>
      <c r="L14" s="980">
        <v>7</v>
      </c>
      <c r="M14" s="967">
        <v>12</v>
      </c>
      <c r="N14" s="972">
        <v>0</v>
      </c>
      <c r="O14" s="985">
        <v>0</v>
      </c>
      <c r="P14" s="971"/>
      <c r="Q14" s="967"/>
      <c r="R14" s="972"/>
      <c r="S14" s="968"/>
      <c r="T14" s="967"/>
      <c r="U14" s="967"/>
      <c r="V14" s="967"/>
      <c r="W14" s="967"/>
      <c r="X14" s="967"/>
      <c r="Y14" s="967"/>
      <c r="Z14" s="967"/>
      <c r="AA14" s="969"/>
      <c r="AB14" s="966"/>
      <c r="AC14" s="967"/>
      <c r="AD14" s="967"/>
      <c r="AE14" s="967"/>
      <c r="AF14" s="967"/>
      <c r="AG14" s="967"/>
      <c r="AH14" s="967"/>
      <c r="AI14" s="967"/>
      <c r="AJ14" s="969"/>
      <c r="AK14" s="973"/>
      <c r="AL14" s="974"/>
      <c r="AM14" s="975"/>
    </row>
    <row r="15" spans="1:39" ht="11.25" hidden="1">
      <c r="A15" s="976" t="s">
        <v>355</v>
      </c>
      <c r="B15" s="986">
        <v>0</v>
      </c>
      <c r="C15" s="987">
        <v>0</v>
      </c>
      <c r="D15" s="988">
        <v>0</v>
      </c>
      <c r="E15" s="989">
        <v>0</v>
      </c>
      <c r="F15" s="987">
        <v>0</v>
      </c>
      <c r="G15" s="990">
        <v>0</v>
      </c>
      <c r="H15" s="991">
        <v>0</v>
      </c>
      <c r="I15" s="987">
        <v>0</v>
      </c>
      <c r="J15" s="992">
        <v>0</v>
      </c>
      <c r="K15" s="993"/>
      <c r="L15" s="994"/>
      <c r="M15" s="967"/>
      <c r="N15" s="972"/>
      <c r="O15" s="970"/>
      <c r="P15" s="971"/>
      <c r="Q15" s="967"/>
      <c r="R15" s="972"/>
      <c r="S15" s="968">
        <v>0</v>
      </c>
      <c r="T15" s="967">
        <v>0</v>
      </c>
      <c r="U15" s="967">
        <v>0</v>
      </c>
      <c r="V15" s="967"/>
      <c r="W15" s="967"/>
      <c r="X15" s="967"/>
      <c r="Y15" s="967"/>
      <c r="Z15" s="967"/>
      <c r="AA15" s="969"/>
      <c r="AB15" s="966"/>
      <c r="AC15" s="967"/>
      <c r="AD15" s="967"/>
      <c r="AE15" s="967"/>
      <c r="AF15" s="967"/>
      <c r="AG15" s="967"/>
      <c r="AH15" s="967"/>
      <c r="AI15" s="967"/>
      <c r="AJ15" s="969"/>
      <c r="AK15" s="973"/>
      <c r="AL15" s="974"/>
      <c r="AM15" s="975"/>
    </row>
    <row r="16" spans="1:39" ht="11.25" hidden="1">
      <c r="A16" s="976" t="s">
        <v>354</v>
      </c>
      <c r="B16" s="986">
        <v>0</v>
      </c>
      <c r="C16" s="987">
        <v>0</v>
      </c>
      <c r="D16" s="988">
        <v>0</v>
      </c>
      <c r="E16" s="989">
        <v>0</v>
      </c>
      <c r="F16" s="987">
        <v>0</v>
      </c>
      <c r="G16" s="990">
        <v>0</v>
      </c>
      <c r="H16" s="991">
        <v>0</v>
      </c>
      <c r="I16" s="987">
        <v>0</v>
      </c>
      <c r="J16" s="992">
        <v>0</v>
      </c>
      <c r="K16" s="993"/>
      <c r="L16" s="994"/>
      <c r="M16" s="967"/>
      <c r="N16" s="972"/>
      <c r="O16" s="970"/>
      <c r="P16" s="971"/>
      <c r="Q16" s="967"/>
      <c r="R16" s="972"/>
      <c r="S16" s="968">
        <v>0</v>
      </c>
      <c r="T16" s="967">
        <v>0</v>
      </c>
      <c r="U16" s="967">
        <v>0</v>
      </c>
      <c r="V16" s="967"/>
      <c r="W16" s="967"/>
      <c r="X16" s="967"/>
      <c r="Y16" s="967"/>
      <c r="Z16" s="967"/>
      <c r="AA16" s="969"/>
      <c r="AB16" s="966"/>
      <c r="AC16" s="967"/>
      <c r="AD16" s="967"/>
      <c r="AE16" s="967"/>
      <c r="AF16" s="967"/>
      <c r="AG16" s="967"/>
      <c r="AH16" s="967"/>
      <c r="AI16" s="967"/>
      <c r="AJ16" s="969"/>
      <c r="AK16" s="973"/>
      <c r="AL16" s="974"/>
      <c r="AM16" s="975"/>
    </row>
    <row r="17" spans="1:39" ht="11.25" hidden="1">
      <c r="A17" s="995" t="s">
        <v>353</v>
      </c>
      <c r="B17" s="986">
        <v>0</v>
      </c>
      <c r="C17" s="987">
        <v>0</v>
      </c>
      <c r="D17" s="988">
        <v>0</v>
      </c>
      <c r="E17" s="989">
        <v>0</v>
      </c>
      <c r="F17" s="987">
        <v>0</v>
      </c>
      <c r="G17" s="990">
        <v>0</v>
      </c>
      <c r="H17" s="991">
        <v>0</v>
      </c>
      <c r="I17" s="987">
        <v>0</v>
      </c>
      <c r="J17" s="992">
        <v>0</v>
      </c>
      <c r="K17" s="993"/>
      <c r="L17" s="994"/>
      <c r="M17" s="967"/>
      <c r="N17" s="972"/>
      <c r="O17" s="970"/>
      <c r="P17" s="971"/>
      <c r="Q17" s="967"/>
      <c r="R17" s="972"/>
      <c r="S17" s="968">
        <v>0</v>
      </c>
      <c r="T17" s="967">
        <v>0</v>
      </c>
      <c r="U17" s="967">
        <v>0</v>
      </c>
      <c r="V17" s="967"/>
      <c r="W17" s="967"/>
      <c r="X17" s="967"/>
      <c r="Y17" s="967"/>
      <c r="Z17" s="967"/>
      <c r="AA17" s="969"/>
      <c r="AB17" s="966"/>
      <c r="AC17" s="967"/>
      <c r="AD17" s="967"/>
      <c r="AE17" s="967"/>
      <c r="AF17" s="967"/>
      <c r="AG17" s="967"/>
      <c r="AH17" s="967"/>
      <c r="AI17" s="967"/>
      <c r="AJ17" s="969"/>
      <c r="AK17" s="973"/>
      <c r="AL17" s="974"/>
      <c r="AM17" s="975"/>
    </row>
    <row r="18" spans="1:39" ht="45.75" thickBot="1">
      <c r="A18" s="981" t="s">
        <v>399</v>
      </c>
      <c r="B18" s="982">
        <v>0</v>
      </c>
      <c r="C18" s="998">
        <v>0</v>
      </c>
      <c r="D18" s="998">
        <v>0</v>
      </c>
      <c r="E18" s="983">
        <v>0</v>
      </c>
      <c r="F18" s="999">
        <v>0</v>
      </c>
      <c r="G18" s="1000">
        <v>0</v>
      </c>
      <c r="H18" s="983">
        <v>0</v>
      </c>
      <c r="I18" s="999">
        <v>0</v>
      </c>
      <c r="J18" s="1001">
        <v>0</v>
      </c>
      <c r="K18" s="979">
        <v>0</v>
      </c>
      <c r="L18" s="980">
        <v>48.75</v>
      </c>
      <c r="M18" s="967">
        <v>12</v>
      </c>
      <c r="N18" s="972">
        <v>0</v>
      </c>
      <c r="O18" s="985">
        <v>0</v>
      </c>
      <c r="P18" s="971"/>
      <c r="Q18" s="967"/>
      <c r="R18" s="972"/>
      <c r="S18" s="968"/>
      <c r="T18" s="967"/>
      <c r="U18" s="967"/>
      <c r="V18" s="967"/>
      <c r="W18" s="967"/>
      <c r="X18" s="967"/>
      <c r="Y18" s="967"/>
      <c r="Z18" s="967"/>
      <c r="AA18" s="969"/>
      <c r="AB18" s="966"/>
      <c r="AC18" s="967"/>
      <c r="AD18" s="967"/>
      <c r="AE18" s="967"/>
      <c r="AF18" s="967"/>
      <c r="AG18" s="967"/>
      <c r="AH18" s="967"/>
      <c r="AI18" s="967"/>
      <c r="AJ18" s="969"/>
      <c r="AK18" s="973"/>
      <c r="AL18" s="974"/>
      <c r="AM18" s="975"/>
    </row>
    <row r="19" spans="1:39" ht="12" hidden="1" thickBot="1">
      <c r="A19" s="976" t="s">
        <v>355</v>
      </c>
      <c r="B19" s="986">
        <v>0</v>
      </c>
      <c r="C19" s="987">
        <v>0</v>
      </c>
      <c r="D19" s="988">
        <v>0</v>
      </c>
      <c r="E19" s="989">
        <v>0</v>
      </c>
      <c r="F19" s="987">
        <v>0</v>
      </c>
      <c r="G19" s="990">
        <v>0</v>
      </c>
      <c r="H19" s="991">
        <v>0</v>
      </c>
      <c r="I19" s="987">
        <v>0</v>
      </c>
      <c r="J19" s="992">
        <v>0</v>
      </c>
      <c r="K19" s="993"/>
      <c r="L19" s="994"/>
      <c r="M19" s="967"/>
      <c r="N19" s="972"/>
      <c r="O19" s="970"/>
      <c r="P19" s="971"/>
      <c r="Q19" s="967"/>
      <c r="R19" s="972"/>
      <c r="S19" s="968">
        <v>0</v>
      </c>
      <c r="T19" s="967">
        <v>0</v>
      </c>
      <c r="U19" s="967">
        <v>0</v>
      </c>
      <c r="V19" s="967"/>
      <c r="W19" s="967"/>
      <c r="X19" s="967"/>
      <c r="Y19" s="967"/>
      <c r="Z19" s="967"/>
      <c r="AA19" s="969"/>
      <c r="AB19" s="966"/>
      <c r="AC19" s="967"/>
      <c r="AD19" s="967"/>
      <c r="AE19" s="967"/>
      <c r="AF19" s="967"/>
      <c r="AG19" s="967"/>
      <c r="AH19" s="967"/>
      <c r="AI19" s="967"/>
      <c r="AJ19" s="969"/>
      <c r="AK19" s="973"/>
      <c r="AL19" s="974"/>
      <c r="AM19" s="975"/>
    </row>
    <row r="20" spans="1:39" ht="12" hidden="1" thickBot="1">
      <c r="A20" s="976" t="s">
        <v>354</v>
      </c>
      <c r="B20" s="986">
        <v>0</v>
      </c>
      <c r="C20" s="987">
        <v>0</v>
      </c>
      <c r="D20" s="988">
        <v>0</v>
      </c>
      <c r="E20" s="989">
        <v>0</v>
      </c>
      <c r="F20" s="987">
        <v>0</v>
      </c>
      <c r="G20" s="990">
        <v>0</v>
      </c>
      <c r="H20" s="991">
        <v>0</v>
      </c>
      <c r="I20" s="987">
        <v>0</v>
      </c>
      <c r="J20" s="992">
        <v>0</v>
      </c>
      <c r="K20" s="993"/>
      <c r="L20" s="994"/>
      <c r="M20" s="967"/>
      <c r="N20" s="972"/>
      <c r="O20" s="970"/>
      <c r="P20" s="971"/>
      <c r="Q20" s="967"/>
      <c r="R20" s="972"/>
      <c r="S20" s="968">
        <v>0</v>
      </c>
      <c r="T20" s="967">
        <v>0</v>
      </c>
      <c r="U20" s="967">
        <v>0</v>
      </c>
      <c r="V20" s="967"/>
      <c r="W20" s="967"/>
      <c r="X20" s="967"/>
      <c r="Y20" s="967"/>
      <c r="Z20" s="967"/>
      <c r="AA20" s="969"/>
      <c r="AB20" s="966"/>
      <c r="AC20" s="967"/>
      <c r="AD20" s="967"/>
      <c r="AE20" s="967"/>
      <c r="AF20" s="967"/>
      <c r="AG20" s="967"/>
      <c r="AH20" s="967"/>
      <c r="AI20" s="967"/>
      <c r="AJ20" s="969"/>
      <c r="AK20" s="973"/>
      <c r="AL20" s="974"/>
      <c r="AM20" s="975"/>
    </row>
    <row r="21" spans="1:39" ht="12" hidden="1" thickBot="1">
      <c r="A21" s="1002" t="s">
        <v>353</v>
      </c>
      <c r="B21" s="1003">
        <v>0</v>
      </c>
      <c r="C21" s="1004">
        <v>0</v>
      </c>
      <c r="D21" s="1005">
        <v>0</v>
      </c>
      <c r="E21" s="1006">
        <v>0</v>
      </c>
      <c r="F21" s="1004">
        <v>0</v>
      </c>
      <c r="G21" s="1007">
        <v>0</v>
      </c>
      <c r="H21" s="991">
        <v>0</v>
      </c>
      <c r="I21" s="987">
        <v>0</v>
      </c>
      <c r="J21" s="992">
        <v>0</v>
      </c>
      <c r="K21" s="1008"/>
      <c r="L21" s="1009"/>
      <c r="M21" s="1010"/>
      <c r="N21" s="1011"/>
      <c r="O21" s="1012"/>
      <c r="P21" s="1013"/>
      <c r="Q21" s="1010"/>
      <c r="R21" s="1011"/>
      <c r="S21" s="1014">
        <v>0</v>
      </c>
      <c r="T21" s="1010">
        <v>0</v>
      </c>
      <c r="U21" s="1010">
        <v>0</v>
      </c>
      <c r="V21" s="1010"/>
      <c r="W21" s="1010"/>
      <c r="X21" s="1010"/>
      <c r="Y21" s="1010"/>
      <c r="Z21" s="1010"/>
      <c r="AA21" s="1015"/>
      <c r="AB21" s="1016"/>
      <c r="AC21" s="1010"/>
      <c r="AD21" s="1010"/>
      <c r="AE21" s="1010"/>
      <c r="AF21" s="1010"/>
      <c r="AG21" s="1010"/>
      <c r="AH21" s="1010"/>
      <c r="AI21" s="1010"/>
      <c r="AJ21" s="1015"/>
      <c r="AK21" s="973"/>
      <c r="AL21" s="974"/>
      <c r="AM21" s="975"/>
    </row>
    <row r="22" spans="1:39" ht="12" thickBot="1">
      <c r="A22" s="1017" t="s">
        <v>400</v>
      </c>
      <c r="B22" s="1018">
        <v>0</v>
      </c>
      <c r="C22" s="1018">
        <v>0</v>
      </c>
      <c r="D22" s="1018">
        <v>0</v>
      </c>
      <c r="E22" s="1019">
        <v>0</v>
      </c>
      <c r="F22" s="1020">
        <v>0</v>
      </c>
      <c r="G22" s="1021">
        <v>0</v>
      </c>
      <c r="H22" s="1019">
        <v>0</v>
      </c>
      <c r="I22" s="1018">
        <v>0</v>
      </c>
      <c r="J22" s="1022">
        <v>0</v>
      </c>
      <c r="K22" s="1023">
        <v>0</v>
      </c>
      <c r="L22" s="1024">
        <v>3.24</v>
      </c>
      <c r="M22" s="1025">
        <v>12</v>
      </c>
      <c r="N22" s="1026">
        <v>0</v>
      </c>
      <c r="O22" s="1027">
        <v>0</v>
      </c>
      <c r="P22" s="1024">
        <v>2.6</v>
      </c>
      <c r="Q22" s="1025">
        <v>12</v>
      </c>
      <c r="R22" s="1026">
        <v>0</v>
      </c>
      <c r="S22" s="1028"/>
      <c r="T22" s="1025"/>
      <c r="U22" s="1025"/>
      <c r="V22" s="1025"/>
      <c r="W22" s="1025"/>
      <c r="X22" s="1025"/>
      <c r="Y22" s="1025"/>
      <c r="Z22" s="1025"/>
      <c r="AA22" s="1029"/>
      <c r="AB22" s="1030"/>
      <c r="AC22" s="1031"/>
      <c r="AD22" s="1031"/>
      <c r="AE22" s="1031"/>
      <c r="AF22" s="1031"/>
      <c r="AG22" s="1031"/>
      <c r="AH22" s="1031"/>
      <c r="AI22" s="1031"/>
      <c r="AJ22" s="1032"/>
      <c r="AK22" s="973"/>
      <c r="AL22" s="974"/>
      <c r="AM22" s="975"/>
    </row>
    <row r="23" spans="1:39" ht="12" hidden="1" thickBot="1">
      <c r="A23" s="1033" t="s">
        <v>355</v>
      </c>
      <c r="B23" s="1034">
        <v>0</v>
      </c>
      <c r="C23" s="1035">
        <v>0</v>
      </c>
      <c r="D23" s="1035">
        <v>0</v>
      </c>
      <c r="E23" s="1036">
        <v>0</v>
      </c>
      <c r="F23" s="1037">
        <v>0</v>
      </c>
      <c r="G23" s="1038">
        <v>0</v>
      </c>
      <c r="H23" s="1039">
        <v>0</v>
      </c>
      <c r="I23" s="1040">
        <v>0</v>
      </c>
      <c r="J23" s="1041">
        <v>0</v>
      </c>
      <c r="K23" s="1042"/>
      <c r="L23" s="1043"/>
      <c r="M23" s="1044"/>
      <c r="N23" s="1045"/>
      <c r="O23" s="1042"/>
      <c r="P23" s="1043"/>
      <c r="Q23" s="1044"/>
      <c r="R23" s="1045"/>
      <c r="S23" s="1046"/>
      <c r="T23" s="1044"/>
      <c r="U23" s="1044"/>
      <c r="V23" s="1044"/>
      <c r="W23" s="1044"/>
      <c r="X23" s="1044"/>
      <c r="Y23" s="1044"/>
      <c r="Z23" s="1044"/>
      <c r="AA23" s="1047"/>
      <c r="AB23" s="1048"/>
      <c r="AC23" s="967"/>
      <c r="AD23" s="967"/>
      <c r="AE23" s="967"/>
      <c r="AF23" s="967"/>
      <c r="AG23" s="967"/>
      <c r="AH23" s="967"/>
      <c r="AI23" s="967"/>
      <c r="AJ23" s="969"/>
      <c r="AK23" s="973"/>
      <c r="AL23" s="974"/>
      <c r="AM23" s="975"/>
    </row>
    <row r="24" spans="1:39" ht="12" hidden="1" thickBot="1">
      <c r="A24" s="976" t="s">
        <v>354</v>
      </c>
      <c r="B24" s="986">
        <v>0</v>
      </c>
      <c r="C24" s="988">
        <v>0</v>
      </c>
      <c r="D24" s="988">
        <v>0</v>
      </c>
      <c r="E24" s="989">
        <v>0</v>
      </c>
      <c r="F24" s="987">
        <v>0</v>
      </c>
      <c r="G24" s="990">
        <v>0</v>
      </c>
      <c r="H24" s="991">
        <v>0</v>
      </c>
      <c r="I24" s="1049">
        <v>0</v>
      </c>
      <c r="J24" s="992">
        <v>0</v>
      </c>
      <c r="K24" s="993"/>
      <c r="L24" s="994"/>
      <c r="M24" s="967"/>
      <c r="N24" s="972"/>
      <c r="O24" s="993"/>
      <c r="P24" s="994"/>
      <c r="Q24" s="967"/>
      <c r="R24" s="972"/>
      <c r="S24" s="968"/>
      <c r="T24" s="967"/>
      <c r="U24" s="967"/>
      <c r="V24" s="967"/>
      <c r="W24" s="967"/>
      <c r="X24" s="967"/>
      <c r="Y24" s="967"/>
      <c r="Z24" s="967"/>
      <c r="AA24" s="969"/>
      <c r="AB24" s="966"/>
      <c r="AC24" s="967"/>
      <c r="AD24" s="967"/>
      <c r="AE24" s="967"/>
      <c r="AF24" s="967"/>
      <c r="AG24" s="967"/>
      <c r="AH24" s="967"/>
      <c r="AI24" s="967"/>
      <c r="AJ24" s="969"/>
      <c r="AK24" s="973"/>
      <c r="AL24" s="974"/>
      <c r="AM24" s="975"/>
    </row>
    <row r="25" spans="1:39" ht="12" hidden="1" thickBot="1">
      <c r="A25" s="1002" t="s">
        <v>353</v>
      </c>
      <c r="B25" s="1050">
        <v>0</v>
      </c>
      <c r="C25" s="1051">
        <v>0</v>
      </c>
      <c r="D25" s="1051">
        <v>0</v>
      </c>
      <c r="E25" s="1052">
        <v>0</v>
      </c>
      <c r="F25" s="1053">
        <v>0</v>
      </c>
      <c r="G25" s="1054">
        <v>0</v>
      </c>
      <c r="H25" s="991">
        <v>0</v>
      </c>
      <c r="I25" s="1049">
        <v>0</v>
      </c>
      <c r="J25" s="992">
        <v>0</v>
      </c>
      <c r="K25" s="1055"/>
      <c r="L25" s="1056"/>
      <c r="M25" s="1057"/>
      <c r="N25" s="1058"/>
      <c r="O25" s="1055"/>
      <c r="P25" s="1056"/>
      <c r="Q25" s="1057"/>
      <c r="R25" s="1058"/>
      <c r="S25" s="1059"/>
      <c r="T25" s="1057"/>
      <c r="U25" s="1057"/>
      <c r="V25" s="1057"/>
      <c r="W25" s="1057"/>
      <c r="X25" s="1057"/>
      <c r="Y25" s="1057"/>
      <c r="Z25" s="1057"/>
      <c r="AA25" s="1060"/>
      <c r="AB25" s="1061"/>
      <c r="AC25" s="1057"/>
      <c r="AD25" s="1057"/>
      <c r="AE25" s="1057"/>
      <c r="AF25" s="1057"/>
      <c r="AG25" s="1057"/>
      <c r="AH25" s="1057"/>
      <c r="AI25" s="1057"/>
      <c r="AJ25" s="1060"/>
      <c r="AK25" s="973"/>
      <c r="AL25" s="974"/>
      <c r="AM25" s="975"/>
    </row>
    <row r="26" spans="1:39" ht="45.75" thickBot="1">
      <c r="A26" s="1017" t="s">
        <v>401</v>
      </c>
      <c r="B26" s="1019">
        <v>0</v>
      </c>
      <c r="C26" s="1018">
        <v>0</v>
      </c>
      <c r="D26" s="1022">
        <v>0</v>
      </c>
      <c r="E26" s="1019">
        <v>0</v>
      </c>
      <c r="F26" s="1020">
        <v>0</v>
      </c>
      <c r="G26" s="1021">
        <v>0</v>
      </c>
      <c r="H26" s="1019">
        <v>0</v>
      </c>
      <c r="I26" s="1018">
        <v>0</v>
      </c>
      <c r="J26" s="1022">
        <v>0</v>
      </c>
      <c r="K26" s="1023"/>
      <c r="L26" s="1062"/>
      <c r="M26" s="1025"/>
      <c r="N26" s="1026"/>
      <c r="O26" s="1027">
        <v>0</v>
      </c>
      <c r="P26" s="1024">
        <v>2.6</v>
      </c>
      <c r="Q26" s="1025">
        <v>12</v>
      </c>
      <c r="R26" s="1026">
        <v>0</v>
      </c>
      <c r="S26" s="1028"/>
      <c r="T26" s="1044"/>
      <c r="U26" s="1044"/>
      <c r="V26" s="1044"/>
      <c r="W26" s="1044"/>
      <c r="X26" s="1044"/>
      <c r="Y26" s="1044"/>
      <c r="Z26" s="1044"/>
      <c r="AA26" s="1047"/>
      <c r="AB26" s="1063"/>
      <c r="AC26" s="1064"/>
      <c r="AD26" s="1064"/>
      <c r="AE26" s="1064"/>
      <c r="AF26" s="1064"/>
      <c r="AG26" s="1064"/>
      <c r="AH26" s="1064"/>
      <c r="AI26" s="1064"/>
      <c r="AJ26" s="1065"/>
      <c r="AK26" s="973"/>
      <c r="AL26" s="974"/>
      <c r="AM26" s="975"/>
    </row>
    <row r="27" spans="1:39" ht="12" hidden="1" thickBot="1">
      <c r="A27" s="1033" t="s">
        <v>355</v>
      </c>
      <c r="B27" s="1066">
        <v>0</v>
      </c>
      <c r="C27" s="1035">
        <v>0</v>
      </c>
      <c r="D27" s="1038">
        <v>0</v>
      </c>
      <c r="E27" s="1066">
        <v>0</v>
      </c>
      <c r="F27" s="1037">
        <v>0</v>
      </c>
      <c r="G27" s="1038">
        <v>0</v>
      </c>
      <c r="H27" s="1067">
        <v>0</v>
      </c>
      <c r="I27" s="1040">
        <v>0</v>
      </c>
      <c r="J27" s="1068">
        <v>0</v>
      </c>
      <c r="K27" s="1069"/>
      <c r="L27" s="1070"/>
      <c r="M27" s="1071"/>
      <c r="N27" s="1072"/>
      <c r="O27" s="1073"/>
      <c r="P27" s="1074"/>
      <c r="Q27" s="1071"/>
      <c r="R27" s="1072"/>
      <c r="S27" s="973">
        <v>0</v>
      </c>
      <c r="T27" s="1010">
        <v>0</v>
      </c>
      <c r="U27" s="1010">
        <v>0</v>
      </c>
      <c r="V27" s="1010"/>
      <c r="W27" s="1010"/>
      <c r="X27" s="1010"/>
      <c r="Y27" s="1010"/>
      <c r="Z27" s="1010"/>
      <c r="AA27" s="1015"/>
      <c r="AB27" s="1014"/>
      <c r="AC27" s="1010"/>
      <c r="AD27" s="1010"/>
      <c r="AE27" s="1010"/>
      <c r="AF27" s="1010"/>
      <c r="AG27" s="1010"/>
      <c r="AH27" s="1010"/>
      <c r="AI27" s="1010"/>
      <c r="AJ27" s="1015"/>
      <c r="AK27" s="973"/>
      <c r="AL27" s="974"/>
      <c r="AM27" s="975"/>
    </row>
    <row r="28" spans="1:39" ht="12" hidden="1" thickBot="1">
      <c r="A28" s="976" t="s">
        <v>354</v>
      </c>
      <c r="B28" s="1075">
        <v>0</v>
      </c>
      <c r="C28" s="988">
        <v>0</v>
      </c>
      <c r="D28" s="990">
        <v>0</v>
      </c>
      <c r="E28" s="1075">
        <v>0</v>
      </c>
      <c r="F28" s="987">
        <v>0</v>
      </c>
      <c r="G28" s="990">
        <v>0</v>
      </c>
      <c r="H28" s="1076">
        <v>0</v>
      </c>
      <c r="I28" s="1049">
        <v>0</v>
      </c>
      <c r="J28" s="1077">
        <v>0</v>
      </c>
      <c r="K28" s="1012"/>
      <c r="L28" s="1013"/>
      <c r="M28" s="1010"/>
      <c r="N28" s="1011"/>
      <c r="O28" s="1008"/>
      <c r="P28" s="1009"/>
      <c r="Q28" s="1010"/>
      <c r="R28" s="1011"/>
      <c r="S28" s="1014">
        <v>0</v>
      </c>
      <c r="T28" s="1010">
        <v>0</v>
      </c>
      <c r="U28" s="1010">
        <v>0</v>
      </c>
      <c r="V28" s="1010"/>
      <c r="W28" s="1010"/>
      <c r="X28" s="1010"/>
      <c r="Y28" s="1010"/>
      <c r="Z28" s="1010"/>
      <c r="AA28" s="1015"/>
      <c r="AB28" s="1014"/>
      <c r="AC28" s="1010"/>
      <c r="AD28" s="1010"/>
      <c r="AE28" s="1010"/>
      <c r="AF28" s="1010"/>
      <c r="AG28" s="1010"/>
      <c r="AH28" s="1010"/>
      <c r="AI28" s="1010"/>
      <c r="AJ28" s="1015"/>
      <c r="AK28" s="973"/>
      <c r="AL28" s="974"/>
      <c r="AM28" s="975"/>
    </row>
    <row r="29" spans="1:39" ht="12" hidden="1" thickBot="1">
      <c r="A29" s="1002" t="s">
        <v>353</v>
      </c>
      <c r="B29" s="1078">
        <v>0</v>
      </c>
      <c r="C29" s="1051">
        <v>0</v>
      </c>
      <c r="D29" s="1054">
        <v>0</v>
      </c>
      <c r="E29" s="1078">
        <v>0</v>
      </c>
      <c r="F29" s="1053">
        <v>0</v>
      </c>
      <c r="G29" s="1054">
        <v>0</v>
      </c>
      <c r="H29" s="1079">
        <v>0</v>
      </c>
      <c r="I29" s="1080">
        <v>0</v>
      </c>
      <c r="J29" s="1081">
        <v>0</v>
      </c>
      <c r="K29" s="1082"/>
      <c r="L29" s="1083"/>
      <c r="M29" s="1057"/>
      <c r="N29" s="1058"/>
      <c r="O29" s="1055"/>
      <c r="P29" s="1056"/>
      <c r="Q29" s="1057"/>
      <c r="R29" s="1058"/>
      <c r="S29" s="1014">
        <v>0</v>
      </c>
      <c r="T29" s="1010">
        <v>0</v>
      </c>
      <c r="U29" s="1010">
        <v>0</v>
      </c>
      <c r="V29" s="1010"/>
      <c r="W29" s="1010"/>
      <c r="X29" s="1010"/>
      <c r="Y29" s="1010"/>
      <c r="Z29" s="1010"/>
      <c r="AA29" s="1015"/>
      <c r="AB29" s="1059"/>
      <c r="AC29" s="1057"/>
      <c r="AD29" s="1057"/>
      <c r="AE29" s="1057"/>
      <c r="AF29" s="1057"/>
      <c r="AG29" s="1057"/>
      <c r="AH29" s="1057"/>
      <c r="AI29" s="1057"/>
      <c r="AJ29" s="1060"/>
      <c r="AK29" s="973"/>
      <c r="AL29" s="974"/>
      <c r="AM29" s="975"/>
    </row>
    <row r="30" spans="1:39" ht="12" thickBot="1">
      <c r="A30" s="1017" t="s">
        <v>402</v>
      </c>
      <c r="B30" s="1084">
        <v>0</v>
      </c>
      <c r="C30" s="1085">
        <v>0</v>
      </c>
      <c r="D30" s="1085">
        <v>0</v>
      </c>
      <c r="E30" s="1086">
        <v>0</v>
      </c>
      <c r="F30" s="1085">
        <v>0</v>
      </c>
      <c r="G30" s="1087">
        <v>0</v>
      </c>
      <c r="H30" s="1086">
        <v>0</v>
      </c>
      <c r="I30" s="1085">
        <v>0</v>
      </c>
      <c r="J30" s="1087">
        <v>0</v>
      </c>
      <c r="K30" s="1088">
        <v>0</v>
      </c>
      <c r="L30" s="1070"/>
      <c r="M30" s="1071"/>
      <c r="N30" s="1072"/>
      <c r="O30" s="1089">
        <v>0</v>
      </c>
      <c r="P30" s="1070"/>
      <c r="Q30" s="1071"/>
      <c r="R30" s="1090"/>
      <c r="S30" s="962"/>
      <c r="T30" s="1031"/>
      <c r="U30" s="1031"/>
      <c r="V30" s="1031"/>
      <c r="W30" s="1031"/>
      <c r="X30" s="1031"/>
      <c r="Y30" s="1031"/>
      <c r="Z30" s="1031"/>
      <c r="AA30" s="1032"/>
      <c r="AB30" s="1091"/>
      <c r="AC30" s="1071"/>
      <c r="AD30" s="1071"/>
      <c r="AE30" s="1071"/>
      <c r="AF30" s="1071"/>
      <c r="AG30" s="1071"/>
      <c r="AH30" s="1071"/>
      <c r="AI30" s="1071"/>
      <c r="AJ30" s="1092"/>
      <c r="AK30" s="973"/>
      <c r="AL30" s="974"/>
      <c r="AM30" s="975"/>
    </row>
    <row r="31" spans="1:39" ht="12" hidden="1" thickBot="1">
      <c r="A31" s="1033" t="s">
        <v>355</v>
      </c>
      <c r="B31" s="1003">
        <v>0</v>
      </c>
      <c r="C31" s="1005">
        <v>0</v>
      </c>
      <c r="D31" s="1005">
        <v>0</v>
      </c>
      <c r="E31" s="1006">
        <v>0</v>
      </c>
      <c r="F31" s="1004">
        <v>0</v>
      </c>
      <c r="G31" s="1007">
        <v>0</v>
      </c>
      <c r="H31" s="991">
        <v>0</v>
      </c>
      <c r="I31" s="1049">
        <v>0</v>
      </c>
      <c r="J31" s="992">
        <v>0</v>
      </c>
      <c r="K31" s="1093"/>
      <c r="L31" s="1094"/>
      <c r="M31" s="1010"/>
      <c r="N31" s="1095"/>
      <c r="O31" s="1093"/>
      <c r="P31" s="1013"/>
      <c r="Q31" s="1010"/>
      <c r="R31" s="1096"/>
      <c r="S31" s="1097">
        <v>0</v>
      </c>
      <c r="T31" s="967">
        <v>0</v>
      </c>
      <c r="U31" s="1016">
        <v>0</v>
      </c>
      <c r="V31" s="967"/>
      <c r="W31" s="967"/>
      <c r="X31" s="967"/>
      <c r="Y31" s="967"/>
      <c r="Z31" s="967"/>
      <c r="AA31" s="1098"/>
      <c r="AB31" s="1099"/>
      <c r="AC31" s="967"/>
      <c r="AD31" s="967"/>
      <c r="AE31" s="967"/>
      <c r="AF31" s="967"/>
      <c r="AG31" s="967"/>
      <c r="AH31" s="967"/>
      <c r="AI31" s="967"/>
      <c r="AJ31" s="1099"/>
      <c r="AK31" s="973"/>
      <c r="AL31" s="974"/>
      <c r="AM31" s="975"/>
    </row>
    <row r="32" spans="1:39" ht="12" hidden="1" thickBot="1">
      <c r="A32" s="976" t="s">
        <v>354</v>
      </c>
      <c r="B32" s="1003">
        <v>0</v>
      </c>
      <c r="C32" s="1005">
        <v>0</v>
      </c>
      <c r="D32" s="1005">
        <v>0</v>
      </c>
      <c r="E32" s="1006">
        <v>0</v>
      </c>
      <c r="F32" s="1004">
        <v>0</v>
      </c>
      <c r="G32" s="1007">
        <v>0</v>
      </c>
      <c r="H32" s="991">
        <v>0</v>
      </c>
      <c r="I32" s="1049">
        <v>0</v>
      </c>
      <c r="J32" s="992">
        <v>0</v>
      </c>
      <c r="K32" s="1093"/>
      <c r="L32" s="1094"/>
      <c r="M32" s="1010"/>
      <c r="N32" s="1095"/>
      <c r="O32" s="1093"/>
      <c r="P32" s="1013"/>
      <c r="Q32" s="1010"/>
      <c r="R32" s="1096"/>
      <c r="S32" s="1097">
        <v>0</v>
      </c>
      <c r="T32" s="1010">
        <v>0</v>
      </c>
      <c r="U32" s="1016">
        <v>0</v>
      </c>
      <c r="V32" s="967"/>
      <c r="W32" s="967"/>
      <c r="X32" s="967"/>
      <c r="Y32" s="967"/>
      <c r="Z32" s="967"/>
      <c r="AA32" s="1098"/>
      <c r="AB32" s="1099"/>
      <c r="AC32" s="967"/>
      <c r="AD32" s="967"/>
      <c r="AE32" s="967"/>
      <c r="AF32" s="967"/>
      <c r="AG32" s="967"/>
      <c r="AH32" s="967"/>
      <c r="AI32" s="967"/>
      <c r="AJ32" s="1099"/>
      <c r="AK32" s="973"/>
      <c r="AL32" s="974"/>
      <c r="AM32" s="975"/>
    </row>
    <row r="33" spans="1:39" ht="12" hidden="1" thickBot="1">
      <c r="A33" s="1002" t="s">
        <v>353</v>
      </c>
      <c r="B33" s="1006">
        <v>0</v>
      </c>
      <c r="C33" s="1005">
        <v>0</v>
      </c>
      <c r="D33" s="1005">
        <v>0</v>
      </c>
      <c r="E33" s="1006">
        <v>0</v>
      </c>
      <c r="F33" s="1004">
        <v>0</v>
      </c>
      <c r="G33" s="1007">
        <v>0</v>
      </c>
      <c r="H33" s="991">
        <v>0</v>
      </c>
      <c r="I33" s="1049">
        <v>0</v>
      </c>
      <c r="J33" s="992">
        <v>0</v>
      </c>
      <c r="K33" s="1093"/>
      <c r="L33" s="1094"/>
      <c r="M33" s="1010"/>
      <c r="N33" s="1095"/>
      <c r="O33" s="1093"/>
      <c r="P33" s="1013"/>
      <c r="Q33" s="1010"/>
      <c r="R33" s="1096"/>
      <c r="S33" s="1100">
        <v>0</v>
      </c>
      <c r="T33" s="1057">
        <v>0</v>
      </c>
      <c r="U33" s="1061">
        <v>0</v>
      </c>
      <c r="V33" s="1057"/>
      <c r="W33" s="1057"/>
      <c r="X33" s="1057"/>
      <c r="Y33" s="1057"/>
      <c r="Z33" s="1057"/>
      <c r="AA33" s="1101"/>
      <c r="AB33" s="1099"/>
      <c r="AC33" s="1010"/>
      <c r="AD33" s="1010"/>
      <c r="AE33" s="1010"/>
      <c r="AF33" s="1010"/>
      <c r="AG33" s="1010"/>
      <c r="AH33" s="1010"/>
      <c r="AI33" s="1010"/>
      <c r="AJ33" s="1099"/>
      <c r="AK33" s="968"/>
      <c r="AL33" s="977"/>
      <c r="AM33" s="1102"/>
    </row>
    <row r="34" spans="1:39" ht="33.75">
      <c r="A34" s="1103" t="s">
        <v>403</v>
      </c>
      <c r="B34" s="1104">
        <v>26</v>
      </c>
      <c r="C34" s="1105">
        <v>0</v>
      </c>
      <c r="D34" s="1106">
        <v>0</v>
      </c>
      <c r="E34" s="1104">
        <v>2</v>
      </c>
      <c r="F34" s="1105">
        <v>0</v>
      </c>
      <c r="G34" s="1106">
        <v>0</v>
      </c>
      <c r="H34" s="1104">
        <v>28</v>
      </c>
      <c r="I34" s="1105">
        <v>0</v>
      </c>
      <c r="J34" s="1106">
        <v>0</v>
      </c>
      <c r="K34" s="1107">
        <v>28</v>
      </c>
      <c r="L34" s="1064"/>
      <c r="M34" s="1064"/>
      <c r="N34" s="1108"/>
      <c r="O34" s="1104">
        <v>0</v>
      </c>
      <c r="P34" s="1064"/>
      <c r="Q34" s="1064"/>
      <c r="R34" s="1108"/>
      <c r="S34" s="1104">
        <v>28</v>
      </c>
      <c r="T34" s="1105">
        <v>0</v>
      </c>
      <c r="U34" s="1105">
        <v>0</v>
      </c>
      <c r="V34" s="1064"/>
      <c r="W34" s="1064"/>
      <c r="X34" s="1109">
        <v>672</v>
      </c>
      <c r="Y34" s="1109">
        <v>0</v>
      </c>
      <c r="Z34" s="1109">
        <v>0</v>
      </c>
      <c r="AA34" s="1108">
        <v>672</v>
      </c>
      <c r="AB34" s="1104">
        <v>28</v>
      </c>
      <c r="AC34" s="1105">
        <v>0</v>
      </c>
      <c r="AD34" s="1105">
        <v>0</v>
      </c>
      <c r="AE34" s="1064"/>
      <c r="AF34" s="1064"/>
      <c r="AG34" s="1109">
        <v>1866.48</v>
      </c>
      <c r="AH34" s="1109">
        <v>0</v>
      </c>
      <c r="AI34" s="1109">
        <v>0</v>
      </c>
      <c r="AJ34" s="1108">
        <v>1866.48</v>
      </c>
      <c r="AK34" s="1110">
        <v>3627.12</v>
      </c>
      <c r="AL34" s="1111">
        <v>0</v>
      </c>
      <c r="AM34" s="1112">
        <v>3627.12</v>
      </c>
    </row>
    <row r="35" spans="1:39" ht="11.25">
      <c r="A35" s="976" t="s">
        <v>355</v>
      </c>
      <c r="B35" s="993">
        <v>0</v>
      </c>
      <c r="C35" s="1113">
        <v>0</v>
      </c>
      <c r="D35" s="1114">
        <v>0</v>
      </c>
      <c r="E35" s="993">
        <v>0</v>
      </c>
      <c r="F35" s="1113">
        <v>0</v>
      </c>
      <c r="G35" s="1114">
        <v>0</v>
      </c>
      <c r="H35" s="993">
        <v>0</v>
      </c>
      <c r="I35" s="1113">
        <v>0</v>
      </c>
      <c r="J35" s="1114">
        <v>0</v>
      </c>
      <c r="K35" s="993">
        <v>0</v>
      </c>
      <c r="L35" s="967"/>
      <c r="M35" s="967"/>
      <c r="N35" s="972"/>
      <c r="O35" s="970">
        <v>0</v>
      </c>
      <c r="P35" s="967"/>
      <c r="Q35" s="967"/>
      <c r="R35" s="972"/>
      <c r="S35" s="993">
        <v>0</v>
      </c>
      <c r="T35" s="1113">
        <v>0</v>
      </c>
      <c r="U35" s="1113">
        <v>0</v>
      </c>
      <c r="V35" s="980">
        <v>4</v>
      </c>
      <c r="W35" s="967">
        <v>12</v>
      </c>
      <c r="X35" s="1115">
        <v>0</v>
      </c>
      <c r="Y35" s="1115">
        <v>0</v>
      </c>
      <c r="Z35" s="1115">
        <v>0</v>
      </c>
      <c r="AA35" s="972">
        <v>0</v>
      </c>
      <c r="AB35" s="993">
        <v>0</v>
      </c>
      <c r="AC35" s="1113">
        <v>0</v>
      </c>
      <c r="AD35" s="1113">
        <v>0</v>
      </c>
      <c r="AE35" s="980">
        <v>11.11</v>
      </c>
      <c r="AF35" s="967">
        <v>12</v>
      </c>
      <c r="AG35" s="1115">
        <v>0</v>
      </c>
      <c r="AH35" s="1115">
        <v>0</v>
      </c>
      <c r="AI35" s="1115">
        <v>0</v>
      </c>
      <c r="AJ35" s="972">
        <v>0</v>
      </c>
      <c r="AK35" s="1069"/>
      <c r="AL35" s="1116"/>
      <c r="AM35" s="1117"/>
    </row>
    <row r="36" spans="1:39" ht="11.25">
      <c r="A36" s="976" t="s">
        <v>354</v>
      </c>
      <c r="B36" s="993">
        <v>26</v>
      </c>
      <c r="C36" s="1113">
        <v>0</v>
      </c>
      <c r="D36" s="1114">
        <v>0</v>
      </c>
      <c r="E36" s="993">
        <v>2</v>
      </c>
      <c r="F36" s="1113">
        <v>0</v>
      </c>
      <c r="G36" s="1114">
        <v>0</v>
      </c>
      <c r="H36" s="993">
        <v>28</v>
      </c>
      <c r="I36" s="1113">
        <v>0</v>
      </c>
      <c r="J36" s="1114">
        <v>0</v>
      </c>
      <c r="K36" s="993">
        <v>28</v>
      </c>
      <c r="L36" s="967"/>
      <c r="M36" s="967"/>
      <c r="N36" s="972"/>
      <c r="O36" s="970">
        <v>0</v>
      </c>
      <c r="P36" s="967"/>
      <c r="Q36" s="967"/>
      <c r="R36" s="972"/>
      <c r="S36" s="993">
        <v>28</v>
      </c>
      <c r="T36" s="1113">
        <v>0</v>
      </c>
      <c r="U36" s="1113">
        <v>0</v>
      </c>
      <c r="V36" s="980">
        <v>4</v>
      </c>
      <c r="W36" s="967">
        <v>6</v>
      </c>
      <c r="X36" s="1115">
        <v>672</v>
      </c>
      <c r="Y36" s="1115">
        <v>0</v>
      </c>
      <c r="Z36" s="1115">
        <v>0</v>
      </c>
      <c r="AA36" s="972">
        <v>672</v>
      </c>
      <c r="AB36" s="993">
        <v>28</v>
      </c>
      <c r="AC36" s="1113">
        <v>0</v>
      </c>
      <c r="AD36" s="1113">
        <v>0</v>
      </c>
      <c r="AE36" s="980">
        <v>11.11</v>
      </c>
      <c r="AF36" s="967">
        <v>6</v>
      </c>
      <c r="AG36" s="1115">
        <v>1866.48</v>
      </c>
      <c r="AH36" s="1115">
        <v>0</v>
      </c>
      <c r="AI36" s="1115">
        <v>0</v>
      </c>
      <c r="AJ36" s="972">
        <v>1866.48</v>
      </c>
      <c r="AK36" s="1069"/>
      <c r="AL36" s="1116"/>
      <c r="AM36" s="1117"/>
    </row>
    <row r="37" spans="1:39" ht="12" thickBot="1">
      <c r="A37" s="1002" t="s">
        <v>353</v>
      </c>
      <c r="B37" s="1055">
        <v>0</v>
      </c>
      <c r="C37" s="1118">
        <v>0</v>
      </c>
      <c r="D37" s="1119">
        <v>0</v>
      </c>
      <c r="E37" s="1055">
        <v>0</v>
      </c>
      <c r="F37" s="1118">
        <v>0</v>
      </c>
      <c r="G37" s="1119">
        <v>0</v>
      </c>
      <c r="H37" s="1055">
        <v>0</v>
      </c>
      <c r="I37" s="1118">
        <v>0</v>
      </c>
      <c r="J37" s="1119">
        <v>0</v>
      </c>
      <c r="K37" s="1055">
        <v>0</v>
      </c>
      <c r="L37" s="1057"/>
      <c r="M37" s="1057"/>
      <c r="N37" s="1058"/>
      <c r="O37" s="1082">
        <v>0</v>
      </c>
      <c r="P37" s="1057"/>
      <c r="Q37" s="1057"/>
      <c r="R37" s="1058"/>
      <c r="S37" s="1055">
        <v>0</v>
      </c>
      <c r="T37" s="1118">
        <v>0</v>
      </c>
      <c r="U37" s="1118">
        <v>0</v>
      </c>
      <c r="V37" s="980">
        <v>4</v>
      </c>
      <c r="W37" s="1057">
        <v>4</v>
      </c>
      <c r="X37" s="1120">
        <v>0</v>
      </c>
      <c r="Y37" s="1120">
        <v>0</v>
      </c>
      <c r="Z37" s="1120">
        <v>0</v>
      </c>
      <c r="AA37" s="1058">
        <v>0</v>
      </c>
      <c r="AB37" s="1055">
        <v>0</v>
      </c>
      <c r="AC37" s="1118">
        <v>0</v>
      </c>
      <c r="AD37" s="1118">
        <v>0</v>
      </c>
      <c r="AE37" s="980">
        <v>11.11</v>
      </c>
      <c r="AF37" s="1057">
        <v>4</v>
      </c>
      <c r="AG37" s="1120">
        <v>0</v>
      </c>
      <c r="AH37" s="1120">
        <v>0</v>
      </c>
      <c r="AI37" s="1120">
        <v>0</v>
      </c>
      <c r="AJ37" s="1058">
        <v>0</v>
      </c>
      <c r="AK37" s="1121"/>
      <c r="AL37" s="1122"/>
      <c r="AM37" s="1123"/>
    </row>
    <row r="38" spans="1:39" ht="11.25">
      <c r="A38" s="955"/>
      <c r="B38" s="956"/>
      <c r="C38" s="956"/>
      <c r="D38" s="956"/>
      <c r="E38" s="957"/>
      <c r="F38" s="956"/>
      <c r="G38" s="958"/>
      <c r="H38" s="957"/>
      <c r="I38" s="956"/>
      <c r="J38" s="958"/>
      <c r="K38" s="959"/>
      <c r="L38" s="960"/>
      <c r="M38" s="960"/>
      <c r="N38" s="961"/>
      <c r="O38" s="959"/>
      <c r="P38" s="960"/>
      <c r="Q38" s="960"/>
      <c r="R38" s="961"/>
      <c r="S38" s="957"/>
      <c r="T38" s="956"/>
      <c r="U38" s="956"/>
      <c r="V38" s="956"/>
      <c r="W38" s="956"/>
      <c r="X38" s="956"/>
      <c r="Y38" s="956"/>
      <c r="Z38" s="956"/>
      <c r="AA38" s="958"/>
      <c r="AB38" s="956"/>
      <c r="AC38" s="956"/>
      <c r="AD38" s="956"/>
      <c r="AE38" s="956"/>
      <c r="AF38" s="956"/>
      <c r="AG38" s="956"/>
      <c r="AH38" s="956"/>
      <c r="AI38" s="956"/>
      <c r="AJ38" s="958"/>
      <c r="AK38" s="962"/>
      <c r="AL38" s="963"/>
      <c r="AM38" s="964"/>
    </row>
    <row r="39" spans="1:39" ht="11.25">
      <c r="A39" s="965" t="s">
        <v>404</v>
      </c>
      <c r="B39" s="966"/>
      <c r="C39" s="967"/>
      <c r="D39" s="967"/>
      <c r="E39" s="968"/>
      <c r="F39" s="967"/>
      <c r="G39" s="969"/>
      <c r="H39" s="968"/>
      <c r="I39" s="967"/>
      <c r="J39" s="969"/>
      <c r="K39" s="970">
        <v>6</v>
      </c>
      <c r="L39" s="971"/>
      <c r="M39" s="967"/>
      <c r="N39" s="972">
        <v>233.28</v>
      </c>
      <c r="O39" s="970">
        <v>0</v>
      </c>
      <c r="P39" s="967"/>
      <c r="Q39" s="967"/>
      <c r="R39" s="972">
        <v>0</v>
      </c>
      <c r="S39" s="968"/>
      <c r="T39" s="967"/>
      <c r="U39" s="967"/>
      <c r="V39" s="967"/>
      <c r="W39" s="967"/>
      <c r="X39" s="967"/>
      <c r="Y39" s="967"/>
      <c r="Z39" s="967"/>
      <c r="AA39" s="969"/>
      <c r="AB39" s="966"/>
      <c r="AC39" s="967"/>
      <c r="AD39" s="967"/>
      <c r="AE39" s="967"/>
      <c r="AF39" s="967"/>
      <c r="AG39" s="967"/>
      <c r="AH39" s="967"/>
      <c r="AI39" s="967"/>
      <c r="AJ39" s="969"/>
      <c r="AK39" s="973"/>
      <c r="AL39" s="974"/>
      <c r="AM39" s="975"/>
    </row>
    <row r="40" spans="1:39" ht="11.25">
      <c r="A40" s="976" t="s">
        <v>396</v>
      </c>
      <c r="B40" s="966">
        <v>6</v>
      </c>
      <c r="C40" s="966">
        <v>0</v>
      </c>
      <c r="D40" s="966">
        <v>0</v>
      </c>
      <c r="E40" s="968">
        <v>0</v>
      </c>
      <c r="F40" s="966">
        <v>0</v>
      </c>
      <c r="G40" s="977">
        <v>0</v>
      </c>
      <c r="H40" s="968">
        <v>6</v>
      </c>
      <c r="I40" s="966">
        <v>0</v>
      </c>
      <c r="J40" s="977">
        <v>0</v>
      </c>
      <c r="K40" s="970">
        <v>6</v>
      </c>
      <c r="L40" s="978"/>
      <c r="M40" s="967"/>
      <c r="N40" s="972">
        <v>233.28</v>
      </c>
      <c r="O40" s="979">
        <v>0</v>
      </c>
      <c r="P40" s="980">
        <v>2.6</v>
      </c>
      <c r="Q40" s="967">
        <v>12</v>
      </c>
      <c r="R40" s="972">
        <v>0</v>
      </c>
      <c r="S40" s="968"/>
      <c r="T40" s="967"/>
      <c r="U40" s="967"/>
      <c r="V40" s="967"/>
      <c r="W40" s="967"/>
      <c r="X40" s="967"/>
      <c r="Y40" s="967"/>
      <c r="Z40" s="967"/>
      <c r="AA40" s="969"/>
      <c r="AB40" s="966"/>
      <c r="AC40" s="967"/>
      <c r="AD40" s="967"/>
      <c r="AE40" s="967"/>
      <c r="AF40" s="967"/>
      <c r="AG40" s="967"/>
      <c r="AH40" s="967"/>
      <c r="AI40" s="967"/>
      <c r="AJ40" s="969"/>
      <c r="AK40" s="973"/>
      <c r="AL40" s="974"/>
      <c r="AM40" s="975"/>
    </row>
    <row r="41" spans="1:39" ht="45">
      <c r="A41" s="981" t="s">
        <v>397</v>
      </c>
      <c r="B41" s="982">
        <v>6</v>
      </c>
      <c r="C41" s="982">
        <v>0</v>
      </c>
      <c r="D41" s="982">
        <v>0</v>
      </c>
      <c r="E41" s="983">
        <v>0</v>
      </c>
      <c r="F41" s="982">
        <v>0</v>
      </c>
      <c r="G41" s="984">
        <v>0</v>
      </c>
      <c r="H41" s="983">
        <v>6</v>
      </c>
      <c r="I41" s="982">
        <v>0</v>
      </c>
      <c r="J41" s="984">
        <v>0</v>
      </c>
      <c r="K41" s="979">
        <v>6</v>
      </c>
      <c r="L41" s="980">
        <v>3.24</v>
      </c>
      <c r="M41" s="967">
        <v>12</v>
      </c>
      <c r="N41" s="972">
        <v>233.28</v>
      </c>
      <c r="O41" s="985">
        <v>0</v>
      </c>
      <c r="P41" s="971"/>
      <c r="Q41" s="967"/>
      <c r="R41" s="972"/>
      <c r="S41" s="968"/>
      <c r="T41" s="967"/>
      <c r="U41" s="967"/>
      <c r="V41" s="967"/>
      <c r="W41" s="967"/>
      <c r="X41" s="967"/>
      <c r="Y41" s="967"/>
      <c r="Z41" s="967"/>
      <c r="AA41" s="969"/>
      <c r="AB41" s="966"/>
      <c r="AC41" s="967"/>
      <c r="AD41" s="967"/>
      <c r="AE41" s="967"/>
      <c r="AF41" s="967"/>
      <c r="AG41" s="967"/>
      <c r="AH41" s="967"/>
      <c r="AI41" s="967"/>
      <c r="AJ41" s="969"/>
      <c r="AK41" s="973"/>
      <c r="AL41" s="974"/>
      <c r="AM41" s="975"/>
    </row>
    <row r="42" spans="1:39" ht="11.25" hidden="1">
      <c r="A42" s="976" t="s">
        <v>355</v>
      </c>
      <c r="B42" s="986">
        <v>2</v>
      </c>
      <c r="C42" s="987">
        <v>0</v>
      </c>
      <c r="D42" s="988">
        <v>0</v>
      </c>
      <c r="E42" s="989">
        <v>0</v>
      </c>
      <c r="F42" s="987">
        <v>0</v>
      </c>
      <c r="G42" s="990">
        <v>0</v>
      </c>
      <c r="H42" s="991">
        <v>2</v>
      </c>
      <c r="I42" s="987">
        <v>0</v>
      </c>
      <c r="J42" s="992">
        <v>0</v>
      </c>
      <c r="K42" s="993"/>
      <c r="L42" s="994"/>
      <c r="M42" s="967"/>
      <c r="N42" s="972"/>
      <c r="O42" s="970"/>
      <c r="P42" s="971"/>
      <c r="Q42" s="967"/>
      <c r="R42" s="972"/>
      <c r="S42" s="968">
        <v>2</v>
      </c>
      <c r="T42" s="967">
        <v>0</v>
      </c>
      <c r="U42" s="967">
        <v>0</v>
      </c>
      <c r="V42" s="967"/>
      <c r="W42" s="967"/>
      <c r="X42" s="967"/>
      <c r="Y42" s="967"/>
      <c r="Z42" s="967"/>
      <c r="AA42" s="969"/>
      <c r="AB42" s="966"/>
      <c r="AC42" s="967"/>
      <c r="AD42" s="967"/>
      <c r="AE42" s="967"/>
      <c r="AF42" s="967"/>
      <c r="AG42" s="967"/>
      <c r="AH42" s="967"/>
      <c r="AI42" s="967"/>
      <c r="AJ42" s="969"/>
      <c r="AK42" s="973"/>
      <c r="AL42" s="974"/>
      <c r="AM42" s="975"/>
    </row>
    <row r="43" spans="1:39" ht="11.25" hidden="1">
      <c r="A43" s="976" t="s">
        <v>354</v>
      </c>
      <c r="B43" s="986">
        <v>4</v>
      </c>
      <c r="C43" s="987">
        <v>0</v>
      </c>
      <c r="D43" s="988">
        <v>0</v>
      </c>
      <c r="E43" s="989">
        <v>0</v>
      </c>
      <c r="F43" s="987">
        <v>0</v>
      </c>
      <c r="G43" s="990">
        <v>0</v>
      </c>
      <c r="H43" s="991">
        <v>4</v>
      </c>
      <c r="I43" s="987">
        <v>0</v>
      </c>
      <c r="J43" s="992">
        <v>0</v>
      </c>
      <c r="K43" s="993"/>
      <c r="L43" s="994"/>
      <c r="M43" s="967"/>
      <c r="N43" s="972"/>
      <c r="O43" s="970"/>
      <c r="P43" s="971"/>
      <c r="Q43" s="967"/>
      <c r="R43" s="972"/>
      <c r="S43" s="968">
        <v>4</v>
      </c>
      <c r="T43" s="967">
        <v>0</v>
      </c>
      <c r="U43" s="967">
        <v>0</v>
      </c>
      <c r="V43" s="967"/>
      <c r="W43" s="967"/>
      <c r="X43" s="967"/>
      <c r="Y43" s="967"/>
      <c r="Z43" s="967"/>
      <c r="AA43" s="969"/>
      <c r="AB43" s="966"/>
      <c r="AC43" s="967"/>
      <c r="AD43" s="967"/>
      <c r="AE43" s="967"/>
      <c r="AF43" s="967"/>
      <c r="AG43" s="967"/>
      <c r="AH43" s="967"/>
      <c r="AI43" s="967"/>
      <c r="AJ43" s="969"/>
      <c r="AK43" s="973"/>
      <c r="AL43" s="974"/>
      <c r="AM43" s="975"/>
    </row>
    <row r="44" spans="1:39" ht="11.25" hidden="1">
      <c r="A44" s="995" t="s">
        <v>353</v>
      </c>
      <c r="B44" s="986">
        <v>0</v>
      </c>
      <c r="C44" s="987">
        <v>0</v>
      </c>
      <c r="D44" s="988">
        <v>0</v>
      </c>
      <c r="E44" s="989">
        <v>0</v>
      </c>
      <c r="F44" s="987">
        <v>0</v>
      </c>
      <c r="G44" s="990">
        <v>0</v>
      </c>
      <c r="H44" s="991">
        <v>0</v>
      </c>
      <c r="I44" s="987">
        <v>0</v>
      </c>
      <c r="J44" s="992">
        <v>0</v>
      </c>
      <c r="K44" s="993"/>
      <c r="L44" s="994"/>
      <c r="M44" s="967"/>
      <c r="N44" s="972"/>
      <c r="O44" s="970"/>
      <c r="P44" s="971"/>
      <c r="Q44" s="967"/>
      <c r="R44" s="972"/>
      <c r="S44" s="968">
        <v>0</v>
      </c>
      <c r="T44" s="967">
        <v>0</v>
      </c>
      <c r="U44" s="967">
        <v>0</v>
      </c>
      <c r="V44" s="967"/>
      <c r="W44" s="967"/>
      <c r="X44" s="967"/>
      <c r="Y44" s="967"/>
      <c r="Z44" s="967"/>
      <c r="AA44" s="969"/>
      <c r="AB44" s="966"/>
      <c r="AC44" s="967"/>
      <c r="AD44" s="967"/>
      <c r="AE44" s="967"/>
      <c r="AF44" s="967"/>
      <c r="AG44" s="967"/>
      <c r="AH44" s="967"/>
      <c r="AI44" s="967"/>
      <c r="AJ44" s="969"/>
      <c r="AK44" s="973"/>
      <c r="AL44" s="974"/>
      <c r="AM44" s="975"/>
    </row>
    <row r="45" spans="1:39" ht="45">
      <c r="A45" s="981" t="s">
        <v>398</v>
      </c>
      <c r="B45" s="982">
        <v>0</v>
      </c>
      <c r="C45" s="996">
        <v>0</v>
      </c>
      <c r="D45" s="982">
        <v>0</v>
      </c>
      <c r="E45" s="983">
        <v>0</v>
      </c>
      <c r="F45" s="996">
        <v>0</v>
      </c>
      <c r="G45" s="997">
        <v>0</v>
      </c>
      <c r="H45" s="983">
        <v>0</v>
      </c>
      <c r="I45" s="996">
        <v>0</v>
      </c>
      <c r="J45" s="984">
        <v>0</v>
      </c>
      <c r="K45" s="979">
        <v>0</v>
      </c>
      <c r="L45" s="980">
        <v>7</v>
      </c>
      <c r="M45" s="967">
        <v>12</v>
      </c>
      <c r="N45" s="972">
        <v>0</v>
      </c>
      <c r="O45" s="985">
        <v>0</v>
      </c>
      <c r="P45" s="971"/>
      <c r="Q45" s="967"/>
      <c r="R45" s="972"/>
      <c r="S45" s="968"/>
      <c r="T45" s="967"/>
      <c r="U45" s="967"/>
      <c r="V45" s="967"/>
      <c r="W45" s="967"/>
      <c r="X45" s="967"/>
      <c r="Y45" s="967"/>
      <c r="Z45" s="967"/>
      <c r="AA45" s="969"/>
      <c r="AB45" s="966"/>
      <c r="AC45" s="967"/>
      <c r="AD45" s="967"/>
      <c r="AE45" s="967"/>
      <c r="AF45" s="967"/>
      <c r="AG45" s="967"/>
      <c r="AH45" s="967"/>
      <c r="AI45" s="967"/>
      <c r="AJ45" s="969"/>
      <c r="AK45" s="973"/>
      <c r="AL45" s="974"/>
      <c r="AM45" s="975"/>
    </row>
    <row r="46" spans="1:39" ht="11.25" hidden="1">
      <c r="A46" s="976" t="s">
        <v>355</v>
      </c>
      <c r="B46" s="986">
        <v>0</v>
      </c>
      <c r="C46" s="987">
        <v>0</v>
      </c>
      <c r="D46" s="988">
        <v>0</v>
      </c>
      <c r="E46" s="989">
        <v>0</v>
      </c>
      <c r="F46" s="987">
        <v>0</v>
      </c>
      <c r="G46" s="990">
        <v>0</v>
      </c>
      <c r="H46" s="991">
        <v>0</v>
      </c>
      <c r="I46" s="987">
        <v>0</v>
      </c>
      <c r="J46" s="992">
        <v>0</v>
      </c>
      <c r="K46" s="993"/>
      <c r="L46" s="994"/>
      <c r="M46" s="967"/>
      <c r="N46" s="972"/>
      <c r="O46" s="970"/>
      <c r="P46" s="971"/>
      <c r="Q46" s="967"/>
      <c r="R46" s="972"/>
      <c r="S46" s="968">
        <v>0</v>
      </c>
      <c r="T46" s="967">
        <v>0</v>
      </c>
      <c r="U46" s="967">
        <v>0</v>
      </c>
      <c r="V46" s="967"/>
      <c r="W46" s="967"/>
      <c r="X46" s="967"/>
      <c r="Y46" s="967"/>
      <c r="Z46" s="967"/>
      <c r="AA46" s="969"/>
      <c r="AB46" s="966"/>
      <c r="AC46" s="967"/>
      <c r="AD46" s="967"/>
      <c r="AE46" s="967"/>
      <c r="AF46" s="967"/>
      <c r="AG46" s="967"/>
      <c r="AH46" s="967"/>
      <c r="AI46" s="967"/>
      <c r="AJ46" s="969"/>
      <c r="AK46" s="973"/>
      <c r="AL46" s="974"/>
      <c r="AM46" s="975"/>
    </row>
    <row r="47" spans="1:39" ht="11.25" hidden="1">
      <c r="A47" s="976" t="s">
        <v>354</v>
      </c>
      <c r="B47" s="986">
        <v>0</v>
      </c>
      <c r="C47" s="987">
        <v>0</v>
      </c>
      <c r="D47" s="988">
        <v>0</v>
      </c>
      <c r="E47" s="989">
        <v>0</v>
      </c>
      <c r="F47" s="987">
        <v>0</v>
      </c>
      <c r="G47" s="990">
        <v>0</v>
      </c>
      <c r="H47" s="991">
        <v>0</v>
      </c>
      <c r="I47" s="987">
        <v>0</v>
      </c>
      <c r="J47" s="992">
        <v>0</v>
      </c>
      <c r="K47" s="993"/>
      <c r="L47" s="994"/>
      <c r="M47" s="967"/>
      <c r="N47" s="972"/>
      <c r="O47" s="970"/>
      <c r="P47" s="971"/>
      <c r="Q47" s="967"/>
      <c r="R47" s="972"/>
      <c r="S47" s="968">
        <v>0</v>
      </c>
      <c r="T47" s="967">
        <v>0</v>
      </c>
      <c r="U47" s="967">
        <v>0</v>
      </c>
      <c r="V47" s="967"/>
      <c r="W47" s="967"/>
      <c r="X47" s="967"/>
      <c r="Y47" s="967"/>
      <c r="Z47" s="967"/>
      <c r="AA47" s="969"/>
      <c r="AB47" s="966"/>
      <c r="AC47" s="967"/>
      <c r="AD47" s="967"/>
      <c r="AE47" s="967"/>
      <c r="AF47" s="967"/>
      <c r="AG47" s="967"/>
      <c r="AH47" s="967"/>
      <c r="AI47" s="967"/>
      <c r="AJ47" s="969"/>
      <c r="AK47" s="973"/>
      <c r="AL47" s="974"/>
      <c r="AM47" s="975"/>
    </row>
    <row r="48" spans="1:39" ht="11.25" hidden="1">
      <c r="A48" s="995" t="s">
        <v>353</v>
      </c>
      <c r="B48" s="986">
        <v>0</v>
      </c>
      <c r="C48" s="987">
        <v>0</v>
      </c>
      <c r="D48" s="988">
        <v>0</v>
      </c>
      <c r="E48" s="989">
        <v>0</v>
      </c>
      <c r="F48" s="987">
        <v>0</v>
      </c>
      <c r="G48" s="990">
        <v>0</v>
      </c>
      <c r="H48" s="991">
        <v>0</v>
      </c>
      <c r="I48" s="987">
        <v>0</v>
      </c>
      <c r="J48" s="992">
        <v>0</v>
      </c>
      <c r="K48" s="993"/>
      <c r="L48" s="994"/>
      <c r="M48" s="967"/>
      <c r="N48" s="972"/>
      <c r="O48" s="970"/>
      <c r="P48" s="971"/>
      <c r="Q48" s="967"/>
      <c r="R48" s="972"/>
      <c r="S48" s="968">
        <v>0</v>
      </c>
      <c r="T48" s="967">
        <v>0</v>
      </c>
      <c r="U48" s="967">
        <v>0</v>
      </c>
      <c r="V48" s="967"/>
      <c r="W48" s="967"/>
      <c r="X48" s="967"/>
      <c r="Y48" s="967"/>
      <c r="Z48" s="967"/>
      <c r="AA48" s="969"/>
      <c r="AB48" s="966"/>
      <c r="AC48" s="967"/>
      <c r="AD48" s="967"/>
      <c r="AE48" s="967"/>
      <c r="AF48" s="967"/>
      <c r="AG48" s="967"/>
      <c r="AH48" s="967"/>
      <c r="AI48" s="967"/>
      <c r="AJ48" s="969"/>
      <c r="AK48" s="973"/>
      <c r="AL48" s="974"/>
      <c r="AM48" s="975"/>
    </row>
    <row r="49" spans="1:39" ht="45.75" thickBot="1">
      <c r="A49" s="981" t="s">
        <v>399</v>
      </c>
      <c r="B49" s="982">
        <v>0</v>
      </c>
      <c r="C49" s="999">
        <v>0</v>
      </c>
      <c r="D49" s="998">
        <v>0</v>
      </c>
      <c r="E49" s="983">
        <v>0</v>
      </c>
      <c r="F49" s="999">
        <v>0</v>
      </c>
      <c r="G49" s="1000">
        <v>0</v>
      </c>
      <c r="H49" s="983">
        <v>0</v>
      </c>
      <c r="I49" s="999">
        <v>0</v>
      </c>
      <c r="J49" s="1001">
        <v>0</v>
      </c>
      <c r="K49" s="979">
        <v>0</v>
      </c>
      <c r="L49" s="980">
        <v>48.75</v>
      </c>
      <c r="M49" s="967">
        <v>12</v>
      </c>
      <c r="N49" s="972">
        <v>0</v>
      </c>
      <c r="O49" s="985">
        <v>0</v>
      </c>
      <c r="P49" s="971"/>
      <c r="Q49" s="967"/>
      <c r="R49" s="972"/>
      <c r="S49" s="968"/>
      <c r="T49" s="967"/>
      <c r="U49" s="967"/>
      <c r="V49" s="967"/>
      <c r="W49" s="967"/>
      <c r="X49" s="967"/>
      <c r="Y49" s="967"/>
      <c r="Z49" s="967"/>
      <c r="AA49" s="969"/>
      <c r="AB49" s="966"/>
      <c r="AC49" s="967"/>
      <c r="AD49" s="967"/>
      <c r="AE49" s="967"/>
      <c r="AF49" s="967"/>
      <c r="AG49" s="967"/>
      <c r="AH49" s="967"/>
      <c r="AI49" s="967"/>
      <c r="AJ49" s="969"/>
      <c r="AK49" s="973"/>
      <c r="AL49" s="974"/>
      <c r="AM49" s="975"/>
    </row>
    <row r="50" spans="1:39" ht="12" hidden="1" thickBot="1">
      <c r="A50" s="976" t="s">
        <v>355</v>
      </c>
      <c r="B50" s="986">
        <v>0</v>
      </c>
      <c r="C50" s="987">
        <v>0</v>
      </c>
      <c r="D50" s="988">
        <v>0</v>
      </c>
      <c r="E50" s="989">
        <v>0</v>
      </c>
      <c r="F50" s="987">
        <v>0</v>
      </c>
      <c r="G50" s="990">
        <v>0</v>
      </c>
      <c r="H50" s="991">
        <v>0</v>
      </c>
      <c r="I50" s="987">
        <v>0</v>
      </c>
      <c r="J50" s="992">
        <v>0</v>
      </c>
      <c r="K50" s="993"/>
      <c r="L50" s="994"/>
      <c r="M50" s="967"/>
      <c r="N50" s="972"/>
      <c r="O50" s="970"/>
      <c r="P50" s="971"/>
      <c r="Q50" s="967"/>
      <c r="R50" s="972"/>
      <c r="S50" s="968">
        <v>0</v>
      </c>
      <c r="T50" s="967">
        <v>0</v>
      </c>
      <c r="U50" s="967">
        <v>0</v>
      </c>
      <c r="V50" s="967"/>
      <c r="W50" s="967"/>
      <c r="X50" s="967"/>
      <c r="Y50" s="967"/>
      <c r="Z50" s="967"/>
      <c r="AA50" s="969"/>
      <c r="AB50" s="966"/>
      <c r="AC50" s="967"/>
      <c r="AD50" s="967"/>
      <c r="AE50" s="967"/>
      <c r="AF50" s="967"/>
      <c r="AG50" s="967"/>
      <c r="AH50" s="967"/>
      <c r="AI50" s="967"/>
      <c r="AJ50" s="969"/>
      <c r="AK50" s="973"/>
      <c r="AL50" s="974"/>
      <c r="AM50" s="975"/>
    </row>
    <row r="51" spans="1:39" ht="12" hidden="1" thickBot="1">
      <c r="A51" s="976" t="s">
        <v>354</v>
      </c>
      <c r="B51" s="986">
        <v>0</v>
      </c>
      <c r="C51" s="987">
        <v>0</v>
      </c>
      <c r="D51" s="988">
        <v>0</v>
      </c>
      <c r="E51" s="989">
        <v>0</v>
      </c>
      <c r="F51" s="987">
        <v>0</v>
      </c>
      <c r="G51" s="990">
        <v>0</v>
      </c>
      <c r="H51" s="991">
        <v>0</v>
      </c>
      <c r="I51" s="987">
        <v>0</v>
      </c>
      <c r="J51" s="992">
        <v>0</v>
      </c>
      <c r="K51" s="993"/>
      <c r="L51" s="994"/>
      <c r="M51" s="967"/>
      <c r="N51" s="972"/>
      <c r="O51" s="970"/>
      <c r="P51" s="971"/>
      <c r="Q51" s="967"/>
      <c r="R51" s="972"/>
      <c r="S51" s="968">
        <v>0</v>
      </c>
      <c r="T51" s="967">
        <v>0</v>
      </c>
      <c r="U51" s="967">
        <v>0</v>
      </c>
      <c r="V51" s="967"/>
      <c r="W51" s="967"/>
      <c r="X51" s="967"/>
      <c r="Y51" s="967"/>
      <c r="Z51" s="967"/>
      <c r="AA51" s="969"/>
      <c r="AB51" s="966"/>
      <c r="AC51" s="967"/>
      <c r="AD51" s="967"/>
      <c r="AE51" s="967"/>
      <c r="AF51" s="967"/>
      <c r="AG51" s="967"/>
      <c r="AH51" s="967"/>
      <c r="AI51" s="967"/>
      <c r="AJ51" s="969"/>
      <c r="AK51" s="973"/>
      <c r="AL51" s="974"/>
      <c r="AM51" s="975"/>
    </row>
    <row r="52" spans="1:39" ht="12" hidden="1" thickBot="1">
      <c r="A52" s="995" t="s">
        <v>353</v>
      </c>
      <c r="B52" s="1003">
        <v>0</v>
      </c>
      <c r="C52" s="1004">
        <v>0</v>
      </c>
      <c r="D52" s="1005">
        <v>0</v>
      </c>
      <c r="E52" s="1006">
        <v>0</v>
      </c>
      <c r="F52" s="1004">
        <v>0</v>
      </c>
      <c r="G52" s="1007">
        <v>0</v>
      </c>
      <c r="H52" s="991">
        <v>0</v>
      </c>
      <c r="I52" s="987">
        <v>0</v>
      </c>
      <c r="J52" s="992">
        <v>0</v>
      </c>
      <c r="K52" s="1008"/>
      <c r="L52" s="1009"/>
      <c r="M52" s="1010"/>
      <c r="N52" s="1011"/>
      <c r="O52" s="1012"/>
      <c r="P52" s="1013"/>
      <c r="Q52" s="1010"/>
      <c r="R52" s="1011"/>
      <c r="S52" s="1014">
        <v>0</v>
      </c>
      <c r="T52" s="1010">
        <v>0</v>
      </c>
      <c r="U52" s="1010">
        <v>0</v>
      </c>
      <c r="V52" s="1010"/>
      <c r="W52" s="1010"/>
      <c r="X52" s="1010"/>
      <c r="Y52" s="1010"/>
      <c r="Z52" s="1010"/>
      <c r="AA52" s="1015"/>
      <c r="AB52" s="1016"/>
      <c r="AC52" s="1010"/>
      <c r="AD52" s="1010"/>
      <c r="AE52" s="1010"/>
      <c r="AF52" s="1010"/>
      <c r="AG52" s="1010"/>
      <c r="AH52" s="1010"/>
      <c r="AI52" s="1010"/>
      <c r="AJ52" s="1015"/>
      <c r="AK52" s="973"/>
      <c r="AL52" s="974"/>
      <c r="AM52" s="975"/>
    </row>
    <row r="53" spans="1:39" ht="12" thickBot="1">
      <c r="A53" s="1017" t="s">
        <v>400</v>
      </c>
      <c r="B53" s="1018">
        <v>0</v>
      </c>
      <c r="C53" s="1018">
        <v>0</v>
      </c>
      <c r="D53" s="1018">
        <v>0</v>
      </c>
      <c r="E53" s="1019">
        <v>0</v>
      </c>
      <c r="F53" s="1020">
        <v>0</v>
      </c>
      <c r="G53" s="1021">
        <v>0</v>
      </c>
      <c r="H53" s="1019">
        <v>0</v>
      </c>
      <c r="I53" s="1018">
        <v>0</v>
      </c>
      <c r="J53" s="1022">
        <v>0</v>
      </c>
      <c r="K53" s="1023">
        <v>0</v>
      </c>
      <c r="L53" s="1024">
        <v>3.24</v>
      </c>
      <c r="M53" s="1025">
        <v>12</v>
      </c>
      <c r="N53" s="1026">
        <v>0</v>
      </c>
      <c r="O53" s="1027">
        <v>0</v>
      </c>
      <c r="P53" s="1024">
        <v>2.6</v>
      </c>
      <c r="Q53" s="1025">
        <v>12</v>
      </c>
      <c r="R53" s="1026">
        <v>0</v>
      </c>
      <c r="S53" s="1028"/>
      <c r="T53" s="1025"/>
      <c r="U53" s="1025"/>
      <c r="V53" s="1025"/>
      <c r="W53" s="1025"/>
      <c r="X53" s="1025"/>
      <c r="Y53" s="1025"/>
      <c r="Z53" s="1025"/>
      <c r="AA53" s="1029"/>
      <c r="AB53" s="1124"/>
      <c r="AC53" s="1031"/>
      <c r="AD53" s="1031"/>
      <c r="AE53" s="1031"/>
      <c r="AF53" s="1031"/>
      <c r="AG53" s="1031"/>
      <c r="AH53" s="1031"/>
      <c r="AI53" s="1031"/>
      <c r="AJ53" s="1032"/>
      <c r="AK53" s="973"/>
      <c r="AL53" s="974"/>
      <c r="AM53" s="975"/>
    </row>
    <row r="54" spans="1:39" ht="12" hidden="1" thickBot="1">
      <c r="A54" s="1033" t="s">
        <v>355</v>
      </c>
      <c r="B54" s="1034">
        <v>0</v>
      </c>
      <c r="C54" s="1035">
        <v>0</v>
      </c>
      <c r="D54" s="1035">
        <v>0</v>
      </c>
      <c r="E54" s="1036">
        <v>0</v>
      </c>
      <c r="F54" s="1037">
        <v>0</v>
      </c>
      <c r="G54" s="1038">
        <v>0</v>
      </c>
      <c r="H54" s="1039">
        <v>0</v>
      </c>
      <c r="I54" s="1040">
        <v>0</v>
      </c>
      <c r="J54" s="1041">
        <v>0</v>
      </c>
      <c r="K54" s="1042"/>
      <c r="L54" s="1043"/>
      <c r="M54" s="1044"/>
      <c r="N54" s="1045"/>
      <c r="O54" s="1042"/>
      <c r="P54" s="1043"/>
      <c r="Q54" s="1044"/>
      <c r="R54" s="1045"/>
      <c r="S54" s="1046"/>
      <c r="T54" s="1044"/>
      <c r="U54" s="1044"/>
      <c r="V54" s="1044"/>
      <c r="W54" s="1044"/>
      <c r="X54" s="1044"/>
      <c r="Y54" s="1044"/>
      <c r="Z54" s="1044"/>
      <c r="AA54" s="1047"/>
      <c r="AB54" s="966"/>
      <c r="AC54" s="967"/>
      <c r="AD54" s="967"/>
      <c r="AE54" s="967"/>
      <c r="AF54" s="967"/>
      <c r="AG54" s="967"/>
      <c r="AH54" s="967"/>
      <c r="AI54" s="967"/>
      <c r="AJ54" s="969"/>
      <c r="AK54" s="973"/>
      <c r="AL54" s="974"/>
      <c r="AM54" s="975"/>
    </row>
    <row r="55" spans="1:39" ht="12" hidden="1" thickBot="1">
      <c r="A55" s="976" t="s">
        <v>354</v>
      </c>
      <c r="B55" s="986">
        <v>0</v>
      </c>
      <c r="C55" s="988">
        <v>0</v>
      </c>
      <c r="D55" s="988">
        <v>0</v>
      </c>
      <c r="E55" s="989">
        <v>0</v>
      </c>
      <c r="F55" s="987">
        <v>0</v>
      </c>
      <c r="G55" s="990">
        <v>0</v>
      </c>
      <c r="H55" s="991">
        <v>0</v>
      </c>
      <c r="I55" s="1049">
        <v>0</v>
      </c>
      <c r="J55" s="992">
        <v>0</v>
      </c>
      <c r="K55" s="993"/>
      <c r="L55" s="994"/>
      <c r="M55" s="967"/>
      <c r="N55" s="972"/>
      <c r="O55" s="993"/>
      <c r="P55" s="994"/>
      <c r="Q55" s="967"/>
      <c r="R55" s="972"/>
      <c r="S55" s="968"/>
      <c r="T55" s="967"/>
      <c r="U55" s="967"/>
      <c r="V55" s="967"/>
      <c r="W55" s="967"/>
      <c r="X55" s="967"/>
      <c r="Y55" s="967"/>
      <c r="Z55" s="967"/>
      <c r="AA55" s="969"/>
      <c r="AB55" s="966"/>
      <c r="AC55" s="967"/>
      <c r="AD55" s="967"/>
      <c r="AE55" s="967"/>
      <c r="AF55" s="967"/>
      <c r="AG55" s="967"/>
      <c r="AH55" s="967"/>
      <c r="AI55" s="967"/>
      <c r="AJ55" s="969"/>
      <c r="AK55" s="973"/>
      <c r="AL55" s="974"/>
      <c r="AM55" s="975"/>
    </row>
    <row r="56" spans="1:39" ht="12" hidden="1" thickBot="1">
      <c r="A56" s="1002" t="s">
        <v>353</v>
      </c>
      <c r="B56" s="1050">
        <v>0</v>
      </c>
      <c r="C56" s="1051">
        <v>0</v>
      </c>
      <c r="D56" s="1051">
        <v>0</v>
      </c>
      <c r="E56" s="1052">
        <v>0</v>
      </c>
      <c r="F56" s="1053">
        <v>0</v>
      </c>
      <c r="G56" s="1054">
        <v>0</v>
      </c>
      <c r="H56" s="991">
        <v>0</v>
      </c>
      <c r="I56" s="1049">
        <v>0</v>
      </c>
      <c r="J56" s="992">
        <v>0</v>
      </c>
      <c r="K56" s="1055"/>
      <c r="L56" s="1056"/>
      <c r="M56" s="1057"/>
      <c r="N56" s="1058"/>
      <c r="O56" s="1055"/>
      <c r="P56" s="1056"/>
      <c r="Q56" s="1057"/>
      <c r="R56" s="1058"/>
      <c r="S56" s="1059"/>
      <c r="T56" s="1057"/>
      <c r="U56" s="1057"/>
      <c r="V56" s="1057"/>
      <c r="W56" s="1057"/>
      <c r="X56" s="1057"/>
      <c r="Y56" s="1057"/>
      <c r="Z56" s="1057"/>
      <c r="AA56" s="1060"/>
      <c r="AB56" s="1061"/>
      <c r="AC56" s="1057"/>
      <c r="AD56" s="1057"/>
      <c r="AE56" s="1057"/>
      <c r="AF56" s="1057"/>
      <c r="AG56" s="1057"/>
      <c r="AH56" s="1057"/>
      <c r="AI56" s="1057"/>
      <c r="AJ56" s="1060"/>
      <c r="AK56" s="973"/>
      <c r="AL56" s="974"/>
      <c r="AM56" s="975"/>
    </row>
    <row r="57" spans="1:39" ht="45.75" thickBot="1">
      <c r="A57" s="976" t="s">
        <v>401</v>
      </c>
      <c r="B57" s="1125">
        <v>0</v>
      </c>
      <c r="C57" s="1126">
        <v>0</v>
      </c>
      <c r="D57" s="1127">
        <v>0</v>
      </c>
      <c r="E57" s="1125">
        <v>0</v>
      </c>
      <c r="F57" s="1128">
        <v>0</v>
      </c>
      <c r="G57" s="1129">
        <v>0</v>
      </c>
      <c r="H57" s="1125">
        <v>0</v>
      </c>
      <c r="I57" s="1126">
        <v>0</v>
      </c>
      <c r="J57" s="1127">
        <v>0</v>
      </c>
      <c r="K57" s="1130"/>
      <c r="L57" s="1131"/>
      <c r="M57" s="1064"/>
      <c r="N57" s="1108"/>
      <c r="O57" s="1132">
        <v>0</v>
      </c>
      <c r="P57" s="1133">
        <v>2.6</v>
      </c>
      <c r="Q57" s="1064">
        <v>12</v>
      </c>
      <c r="R57" s="1108">
        <v>0</v>
      </c>
      <c r="S57" s="1046"/>
      <c r="T57" s="1044"/>
      <c r="U57" s="1044"/>
      <c r="V57" s="1044"/>
      <c r="W57" s="1044"/>
      <c r="X57" s="1044"/>
      <c r="Y57" s="1044"/>
      <c r="Z57" s="1044"/>
      <c r="AA57" s="1047"/>
      <c r="AB57" s="1063"/>
      <c r="AC57" s="1064"/>
      <c r="AD57" s="1064"/>
      <c r="AE57" s="1064"/>
      <c r="AF57" s="1064"/>
      <c r="AG57" s="1064"/>
      <c r="AH57" s="1064"/>
      <c r="AI57" s="1064"/>
      <c r="AJ57" s="1065"/>
      <c r="AK57" s="973"/>
      <c r="AL57" s="974"/>
      <c r="AM57" s="975"/>
    </row>
    <row r="58" spans="1:39" ht="12" hidden="1" thickBot="1">
      <c r="A58" s="976" t="s">
        <v>355</v>
      </c>
      <c r="B58" s="1075">
        <v>0</v>
      </c>
      <c r="C58" s="988">
        <v>0</v>
      </c>
      <c r="D58" s="990">
        <v>0</v>
      </c>
      <c r="E58" s="1075">
        <v>0</v>
      </c>
      <c r="F58" s="987">
        <v>0</v>
      </c>
      <c r="G58" s="990">
        <v>0</v>
      </c>
      <c r="H58" s="1076">
        <v>0</v>
      </c>
      <c r="I58" s="1049">
        <v>0</v>
      </c>
      <c r="J58" s="1077">
        <v>0</v>
      </c>
      <c r="K58" s="1012"/>
      <c r="L58" s="1013"/>
      <c r="M58" s="1010"/>
      <c r="N58" s="1011"/>
      <c r="O58" s="1008"/>
      <c r="P58" s="1009"/>
      <c r="Q58" s="1010"/>
      <c r="R58" s="1011"/>
      <c r="S58" s="1014">
        <v>0</v>
      </c>
      <c r="T58" s="1010">
        <v>0</v>
      </c>
      <c r="U58" s="1010">
        <v>0</v>
      </c>
      <c r="V58" s="1010"/>
      <c r="W58" s="1010"/>
      <c r="X58" s="1010"/>
      <c r="Y58" s="1010"/>
      <c r="Z58" s="1010"/>
      <c r="AA58" s="1015"/>
      <c r="AB58" s="1014"/>
      <c r="AC58" s="1010"/>
      <c r="AD58" s="1010"/>
      <c r="AE58" s="1010"/>
      <c r="AF58" s="1010"/>
      <c r="AG58" s="1010"/>
      <c r="AH58" s="1010"/>
      <c r="AI58" s="1010"/>
      <c r="AJ58" s="1015"/>
      <c r="AK58" s="973"/>
      <c r="AL58" s="974"/>
      <c r="AM58" s="975"/>
    </row>
    <row r="59" spans="1:39" ht="12" hidden="1" thickBot="1">
      <c r="A59" s="976" t="s">
        <v>354</v>
      </c>
      <c r="B59" s="1075">
        <v>0</v>
      </c>
      <c r="C59" s="988">
        <v>0</v>
      </c>
      <c r="D59" s="990">
        <v>0</v>
      </c>
      <c r="E59" s="1075">
        <v>0</v>
      </c>
      <c r="F59" s="987">
        <v>0</v>
      </c>
      <c r="G59" s="990">
        <v>0</v>
      </c>
      <c r="H59" s="1076">
        <v>0</v>
      </c>
      <c r="I59" s="1049">
        <v>0</v>
      </c>
      <c r="J59" s="1077">
        <v>0</v>
      </c>
      <c r="K59" s="1012"/>
      <c r="L59" s="1013"/>
      <c r="M59" s="1010"/>
      <c r="N59" s="1011"/>
      <c r="O59" s="1008"/>
      <c r="P59" s="1009"/>
      <c r="Q59" s="1010"/>
      <c r="R59" s="1011"/>
      <c r="S59" s="1014">
        <v>0</v>
      </c>
      <c r="T59" s="1010">
        <v>0</v>
      </c>
      <c r="U59" s="1010">
        <v>0</v>
      </c>
      <c r="V59" s="1010"/>
      <c r="W59" s="1010"/>
      <c r="X59" s="1010"/>
      <c r="Y59" s="1010"/>
      <c r="Z59" s="1010"/>
      <c r="AA59" s="1015"/>
      <c r="AB59" s="1014"/>
      <c r="AC59" s="1010"/>
      <c r="AD59" s="1010"/>
      <c r="AE59" s="1010"/>
      <c r="AF59" s="1010"/>
      <c r="AG59" s="1010"/>
      <c r="AH59" s="1010"/>
      <c r="AI59" s="1010"/>
      <c r="AJ59" s="1015"/>
      <c r="AK59" s="973"/>
      <c r="AL59" s="974"/>
      <c r="AM59" s="975"/>
    </row>
    <row r="60" spans="1:39" ht="12" hidden="1" thickBot="1">
      <c r="A60" s="1002" t="s">
        <v>353</v>
      </c>
      <c r="B60" s="1078">
        <v>0</v>
      </c>
      <c r="C60" s="1051">
        <v>0</v>
      </c>
      <c r="D60" s="1054">
        <v>0</v>
      </c>
      <c r="E60" s="1078">
        <v>0</v>
      </c>
      <c r="F60" s="1053">
        <v>0</v>
      </c>
      <c r="G60" s="1054">
        <v>0</v>
      </c>
      <c r="H60" s="1079">
        <v>0</v>
      </c>
      <c r="I60" s="1080">
        <v>0</v>
      </c>
      <c r="J60" s="1081">
        <v>0</v>
      </c>
      <c r="K60" s="1082"/>
      <c r="L60" s="1083"/>
      <c r="M60" s="1057"/>
      <c r="N60" s="1058"/>
      <c r="O60" s="1055"/>
      <c r="P60" s="1056"/>
      <c r="Q60" s="1057"/>
      <c r="R60" s="1058"/>
      <c r="S60" s="1014">
        <v>0</v>
      </c>
      <c r="T60" s="1010">
        <v>0</v>
      </c>
      <c r="U60" s="1010">
        <v>0</v>
      </c>
      <c r="V60" s="1010"/>
      <c r="W60" s="1010"/>
      <c r="X60" s="1010"/>
      <c r="Y60" s="1010"/>
      <c r="Z60" s="1010"/>
      <c r="AA60" s="1015"/>
      <c r="AB60" s="1059"/>
      <c r="AC60" s="1057"/>
      <c r="AD60" s="1057"/>
      <c r="AE60" s="1057"/>
      <c r="AF60" s="1057"/>
      <c r="AG60" s="1057"/>
      <c r="AH60" s="1057"/>
      <c r="AI60" s="1057"/>
      <c r="AJ60" s="1060"/>
      <c r="AK60" s="973"/>
      <c r="AL60" s="974"/>
      <c r="AM60" s="975"/>
    </row>
    <row r="61" spans="1:39" ht="12" thickBot="1">
      <c r="A61" s="1017" t="s">
        <v>402</v>
      </c>
      <c r="B61" s="1020">
        <v>0</v>
      </c>
      <c r="C61" s="1134">
        <v>0</v>
      </c>
      <c r="D61" s="1134">
        <v>0</v>
      </c>
      <c r="E61" s="1135">
        <v>0</v>
      </c>
      <c r="F61" s="1134">
        <v>0</v>
      </c>
      <c r="G61" s="1136">
        <v>0</v>
      </c>
      <c r="H61" s="1135">
        <v>0</v>
      </c>
      <c r="I61" s="1134">
        <v>0</v>
      </c>
      <c r="J61" s="1136">
        <v>0</v>
      </c>
      <c r="K61" s="1023">
        <v>0</v>
      </c>
      <c r="L61" s="1062"/>
      <c r="M61" s="1025"/>
      <c r="N61" s="1026"/>
      <c r="O61" s="1027">
        <v>0</v>
      </c>
      <c r="P61" s="1062"/>
      <c r="Q61" s="1025"/>
      <c r="R61" s="1137"/>
      <c r="S61" s="1028"/>
      <c r="T61" s="1025"/>
      <c r="U61" s="1025"/>
      <c r="V61" s="1025"/>
      <c r="W61" s="1025"/>
      <c r="X61" s="1025"/>
      <c r="Y61" s="1025"/>
      <c r="Z61" s="1025"/>
      <c r="AA61" s="1029"/>
      <c r="AB61" s="1030"/>
      <c r="AC61" s="1025"/>
      <c r="AD61" s="1025"/>
      <c r="AE61" s="1025"/>
      <c r="AF61" s="1025"/>
      <c r="AG61" s="1025"/>
      <c r="AH61" s="1025"/>
      <c r="AI61" s="1025"/>
      <c r="AJ61" s="1029"/>
      <c r="AK61" s="973"/>
      <c r="AL61" s="974"/>
      <c r="AM61" s="975"/>
    </row>
    <row r="62" spans="1:39" ht="12" hidden="1" thickBot="1">
      <c r="A62" s="1033" t="s">
        <v>355</v>
      </c>
      <c r="B62" s="1138">
        <v>0</v>
      </c>
      <c r="C62" s="1139">
        <v>0</v>
      </c>
      <c r="D62" s="1139">
        <v>0</v>
      </c>
      <c r="E62" s="1140">
        <v>0</v>
      </c>
      <c r="F62" s="1141">
        <v>0</v>
      </c>
      <c r="G62" s="1142">
        <v>0</v>
      </c>
      <c r="H62" s="1039">
        <v>0</v>
      </c>
      <c r="I62" s="1040">
        <v>0</v>
      </c>
      <c r="J62" s="1041">
        <v>0</v>
      </c>
      <c r="K62" s="1143"/>
      <c r="L62" s="1144"/>
      <c r="M62" s="1071"/>
      <c r="N62" s="1145"/>
      <c r="O62" s="1143"/>
      <c r="P62" s="1070"/>
      <c r="Q62" s="1071"/>
      <c r="R62" s="1146"/>
      <c r="S62" s="1147">
        <v>0</v>
      </c>
      <c r="T62" s="1044">
        <v>0</v>
      </c>
      <c r="U62" s="1091">
        <v>0</v>
      </c>
      <c r="V62" s="1044"/>
      <c r="W62" s="1044"/>
      <c r="X62" s="1044"/>
      <c r="Y62" s="1044"/>
      <c r="Z62" s="1044"/>
      <c r="AA62" s="974"/>
      <c r="AB62" s="912"/>
      <c r="AC62" s="1044"/>
      <c r="AD62" s="1044"/>
      <c r="AE62" s="1044"/>
      <c r="AF62" s="1044"/>
      <c r="AG62" s="1044"/>
      <c r="AH62" s="1044"/>
      <c r="AI62" s="1044"/>
      <c r="AJ62" s="912"/>
      <c r="AK62" s="973"/>
      <c r="AL62" s="974"/>
      <c r="AM62" s="975"/>
    </row>
    <row r="63" spans="1:39" ht="12" hidden="1" thickBot="1">
      <c r="A63" s="976" t="s">
        <v>354</v>
      </c>
      <c r="B63" s="1003">
        <v>0</v>
      </c>
      <c r="C63" s="1005">
        <v>0</v>
      </c>
      <c r="D63" s="1005">
        <v>0</v>
      </c>
      <c r="E63" s="1006">
        <v>0</v>
      </c>
      <c r="F63" s="1004">
        <v>0</v>
      </c>
      <c r="G63" s="1007">
        <v>0</v>
      </c>
      <c r="H63" s="991">
        <v>0</v>
      </c>
      <c r="I63" s="1049">
        <v>0</v>
      </c>
      <c r="J63" s="992">
        <v>0</v>
      </c>
      <c r="K63" s="1093"/>
      <c r="L63" s="1094"/>
      <c r="M63" s="1010"/>
      <c r="N63" s="1095"/>
      <c r="O63" s="1093"/>
      <c r="P63" s="1013"/>
      <c r="Q63" s="1010"/>
      <c r="R63" s="1096"/>
      <c r="S63" s="1097">
        <v>0</v>
      </c>
      <c r="T63" s="1010">
        <v>0</v>
      </c>
      <c r="U63" s="1016">
        <v>0</v>
      </c>
      <c r="V63" s="967"/>
      <c r="W63" s="967"/>
      <c r="X63" s="967"/>
      <c r="Y63" s="967"/>
      <c r="Z63" s="967"/>
      <c r="AA63" s="1098"/>
      <c r="AB63" s="1099"/>
      <c r="AC63" s="967"/>
      <c r="AD63" s="967"/>
      <c r="AE63" s="967"/>
      <c r="AF63" s="967"/>
      <c r="AG63" s="967"/>
      <c r="AH63" s="967"/>
      <c r="AI63" s="967"/>
      <c r="AJ63" s="1099"/>
      <c r="AK63" s="973"/>
      <c r="AL63" s="974"/>
      <c r="AM63" s="975"/>
    </row>
    <row r="64" spans="1:39" ht="12" hidden="1" thickBot="1">
      <c r="A64" s="1002" t="s">
        <v>353</v>
      </c>
      <c r="B64" s="1006">
        <v>0</v>
      </c>
      <c r="C64" s="1005">
        <v>0</v>
      </c>
      <c r="D64" s="1005">
        <v>0</v>
      </c>
      <c r="E64" s="1006">
        <v>0</v>
      </c>
      <c r="F64" s="1004">
        <v>0</v>
      </c>
      <c r="G64" s="1007">
        <v>0</v>
      </c>
      <c r="H64" s="991">
        <v>0</v>
      </c>
      <c r="I64" s="1049">
        <v>0</v>
      </c>
      <c r="J64" s="992">
        <v>0</v>
      </c>
      <c r="K64" s="1093"/>
      <c r="L64" s="1094"/>
      <c r="M64" s="1010"/>
      <c r="N64" s="1095"/>
      <c r="O64" s="1093"/>
      <c r="P64" s="1013"/>
      <c r="Q64" s="1010"/>
      <c r="R64" s="1096"/>
      <c r="S64" s="1100">
        <v>0</v>
      </c>
      <c r="T64" s="1057">
        <v>0</v>
      </c>
      <c r="U64" s="1061">
        <v>0</v>
      </c>
      <c r="V64" s="1057"/>
      <c r="W64" s="1057"/>
      <c r="X64" s="1057"/>
      <c r="Y64" s="1057"/>
      <c r="Z64" s="1057"/>
      <c r="AA64" s="1101"/>
      <c r="AB64" s="1099"/>
      <c r="AC64" s="1010"/>
      <c r="AD64" s="1010"/>
      <c r="AE64" s="1010"/>
      <c r="AF64" s="1010"/>
      <c r="AG64" s="1010"/>
      <c r="AH64" s="1010"/>
      <c r="AI64" s="1010"/>
      <c r="AJ64" s="1099"/>
      <c r="AK64" s="968"/>
      <c r="AL64" s="977"/>
      <c r="AM64" s="1102"/>
    </row>
    <row r="65" spans="1:39" ht="33.75">
      <c r="A65" s="1103" t="s">
        <v>405</v>
      </c>
      <c r="B65" s="1104">
        <v>6</v>
      </c>
      <c r="C65" s="1105">
        <v>0</v>
      </c>
      <c r="D65" s="1106">
        <v>0</v>
      </c>
      <c r="E65" s="1104">
        <v>0</v>
      </c>
      <c r="F65" s="1105">
        <v>0</v>
      </c>
      <c r="G65" s="1106">
        <v>0</v>
      </c>
      <c r="H65" s="1104">
        <v>6</v>
      </c>
      <c r="I65" s="1105">
        <v>0</v>
      </c>
      <c r="J65" s="1106">
        <v>0</v>
      </c>
      <c r="K65" s="1107">
        <v>6</v>
      </c>
      <c r="L65" s="1064"/>
      <c r="M65" s="1064"/>
      <c r="N65" s="1108"/>
      <c r="O65" s="1104">
        <v>0</v>
      </c>
      <c r="P65" s="1064"/>
      <c r="Q65" s="1064"/>
      <c r="R65" s="1108"/>
      <c r="S65" s="1104">
        <v>6</v>
      </c>
      <c r="T65" s="1105">
        <v>0</v>
      </c>
      <c r="U65" s="1105">
        <v>0</v>
      </c>
      <c r="V65" s="1064"/>
      <c r="W65" s="1064"/>
      <c r="X65" s="1109">
        <v>192</v>
      </c>
      <c r="Y65" s="1109">
        <v>0</v>
      </c>
      <c r="Z65" s="1109">
        <v>0</v>
      </c>
      <c r="AA65" s="1108">
        <v>192</v>
      </c>
      <c r="AB65" s="1104">
        <v>6</v>
      </c>
      <c r="AC65" s="1105">
        <v>0</v>
      </c>
      <c r="AD65" s="1105">
        <v>0</v>
      </c>
      <c r="AE65" s="1064"/>
      <c r="AF65" s="1064"/>
      <c r="AG65" s="1109">
        <v>533.28</v>
      </c>
      <c r="AH65" s="1109">
        <v>0</v>
      </c>
      <c r="AI65" s="1109">
        <v>0</v>
      </c>
      <c r="AJ65" s="1108">
        <v>533.28</v>
      </c>
      <c r="AK65" s="1110">
        <v>958.56</v>
      </c>
      <c r="AL65" s="1111">
        <v>0</v>
      </c>
      <c r="AM65" s="1112">
        <v>958.56</v>
      </c>
    </row>
    <row r="66" spans="1:39" ht="11.25">
      <c r="A66" s="976" t="s">
        <v>355</v>
      </c>
      <c r="B66" s="993">
        <v>2</v>
      </c>
      <c r="C66" s="1113">
        <v>0</v>
      </c>
      <c r="D66" s="1114">
        <v>0</v>
      </c>
      <c r="E66" s="993">
        <v>0</v>
      </c>
      <c r="F66" s="1113">
        <v>0</v>
      </c>
      <c r="G66" s="1114">
        <v>0</v>
      </c>
      <c r="H66" s="993">
        <v>2</v>
      </c>
      <c r="I66" s="1113">
        <v>0</v>
      </c>
      <c r="J66" s="1114">
        <v>0</v>
      </c>
      <c r="K66" s="993">
        <v>2</v>
      </c>
      <c r="L66" s="967"/>
      <c r="M66" s="967"/>
      <c r="N66" s="972"/>
      <c r="O66" s="970">
        <v>0</v>
      </c>
      <c r="P66" s="967"/>
      <c r="Q66" s="967"/>
      <c r="R66" s="972"/>
      <c r="S66" s="993">
        <v>2</v>
      </c>
      <c r="T66" s="1113">
        <v>0</v>
      </c>
      <c r="U66" s="1113">
        <v>0</v>
      </c>
      <c r="V66" s="980">
        <v>4</v>
      </c>
      <c r="W66" s="967">
        <v>12</v>
      </c>
      <c r="X66" s="1115">
        <v>96</v>
      </c>
      <c r="Y66" s="1115">
        <v>0</v>
      </c>
      <c r="Z66" s="1115">
        <v>0</v>
      </c>
      <c r="AA66" s="972">
        <v>96</v>
      </c>
      <c r="AB66" s="993">
        <v>2</v>
      </c>
      <c r="AC66" s="1113">
        <v>0</v>
      </c>
      <c r="AD66" s="1113">
        <v>0</v>
      </c>
      <c r="AE66" s="980">
        <v>11.11</v>
      </c>
      <c r="AF66" s="967">
        <v>12</v>
      </c>
      <c r="AG66" s="1115">
        <v>266.64</v>
      </c>
      <c r="AH66" s="1115">
        <v>0</v>
      </c>
      <c r="AI66" s="1115">
        <v>0</v>
      </c>
      <c r="AJ66" s="972">
        <v>266.64</v>
      </c>
      <c r="AK66" s="1069"/>
      <c r="AL66" s="1116"/>
      <c r="AM66" s="1117"/>
    </row>
    <row r="67" spans="1:39" ht="11.25">
      <c r="A67" s="976" t="s">
        <v>354</v>
      </c>
      <c r="B67" s="993">
        <v>4</v>
      </c>
      <c r="C67" s="1113">
        <v>0</v>
      </c>
      <c r="D67" s="1114">
        <v>0</v>
      </c>
      <c r="E67" s="993">
        <v>0</v>
      </c>
      <c r="F67" s="1113">
        <v>0</v>
      </c>
      <c r="G67" s="1114">
        <v>0</v>
      </c>
      <c r="H67" s="993">
        <v>4</v>
      </c>
      <c r="I67" s="1113">
        <v>0</v>
      </c>
      <c r="J67" s="1114">
        <v>0</v>
      </c>
      <c r="K67" s="993">
        <v>4</v>
      </c>
      <c r="L67" s="967"/>
      <c r="M67" s="967"/>
      <c r="N67" s="972"/>
      <c r="O67" s="970">
        <v>0</v>
      </c>
      <c r="P67" s="967"/>
      <c r="Q67" s="967"/>
      <c r="R67" s="972"/>
      <c r="S67" s="993">
        <v>4</v>
      </c>
      <c r="T67" s="1113">
        <v>0</v>
      </c>
      <c r="U67" s="1113">
        <v>0</v>
      </c>
      <c r="V67" s="980">
        <v>4</v>
      </c>
      <c r="W67" s="967">
        <v>6</v>
      </c>
      <c r="X67" s="1115">
        <v>96</v>
      </c>
      <c r="Y67" s="1115">
        <v>0</v>
      </c>
      <c r="Z67" s="1115">
        <v>0</v>
      </c>
      <c r="AA67" s="972">
        <v>96</v>
      </c>
      <c r="AB67" s="993">
        <v>4</v>
      </c>
      <c r="AC67" s="1113">
        <v>0</v>
      </c>
      <c r="AD67" s="1113">
        <v>0</v>
      </c>
      <c r="AE67" s="980">
        <v>11.11</v>
      </c>
      <c r="AF67" s="967">
        <v>6</v>
      </c>
      <c r="AG67" s="1115">
        <v>266.64</v>
      </c>
      <c r="AH67" s="1115">
        <v>0</v>
      </c>
      <c r="AI67" s="1115">
        <v>0</v>
      </c>
      <c r="AJ67" s="972">
        <v>266.64</v>
      </c>
      <c r="AK67" s="1069"/>
      <c r="AL67" s="1116"/>
      <c r="AM67" s="1117"/>
    </row>
    <row r="68" spans="1:39" ht="12" thickBot="1">
      <c r="A68" s="1002" t="s">
        <v>353</v>
      </c>
      <c r="B68" s="1055">
        <v>0</v>
      </c>
      <c r="C68" s="1118">
        <v>0</v>
      </c>
      <c r="D68" s="1119">
        <v>0</v>
      </c>
      <c r="E68" s="1055">
        <v>0</v>
      </c>
      <c r="F68" s="1118">
        <v>0</v>
      </c>
      <c r="G68" s="1119">
        <v>0</v>
      </c>
      <c r="H68" s="1055">
        <v>0</v>
      </c>
      <c r="I68" s="1118">
        <v>0</v>
      </c>
      <c r="J68" s="1119">
        <v>0</v>
      </c>
      <c r="K68" s="1055">
        <v>0</v>
      </c>
      <c r="L68" s="1057"/>
      <c r="M68" s="1057"/>
      <c r="N68" s="1058"/>
      <c r="O68" s="1082">
        <v>0</v>
      </c>
      <c r="P68" s="1057"/>
      <c r="Q68" s="1057"/>
      <c r="R68" s="1058"/>
      <c r="S68" s="1055">
        <v>0</v>
      </c>
      <c r="T68" s="1118">
        <v>0</v>
      </c>
      <c r="U68" s="1118">
        <v>0</v>
      </c>
      <c r="V68" s="980">
        <v>4</v>
      </c>
      <c r="W68" s="1057">
        <v>4</v>
      </c>
      <c r="X68" s="1120">
        <v>0</v>
      </c>
      <c r="Y68" s="1120">
        <v>0</v>
      </c>
      <c r="Z68" s="1120">
        <v>0</v>
      </c>
      <c r="AA68" s="1058">
        <v>0</v>
      </c>
      <c r="AB68" s="1055">
        <v>0</v>
      </c>
      <c r="AC68" s="1118">
        <v>0</v>
      </c>
      <c r="AD68" s="1118">
        <v>0</v>
      </c>
      <c r="AE68" s="980">
        <v>11.11</v>
      </c>
      <c r="AF68" s="1057">
        <v>4</v>
      </c>
      <c r="AG68" s="1120">
        <v>0</v>
      </c>
      <c r="AH68" s="1120">
        <v>0</v>
      </c>
      <c r="AI68" s="1120">
        <v>0</v>
      </c>
      <c r="AJ68" s="1058">
        <v>0</v>
      </c>
      <c r="AK68" s="1121"/>
      <c r="AL68" s="1122"/>
      <c r="AM68" s="1123"/>
    </row>
    <row r="69" spans="1:39" ht="20.25" customHeight="1" thickBot="1">
      <c r="A69" s="1148" t="s">
        <v>406</v>
      </c>
      <c r="B69" s="1149">
        <v>32</v>
      </c>
      <c r="C69" s="1150">
        <v>0</v>
      </c>
      <c r="D69" s="1149">
        <v>0</v>
      </c>
      <c r="E69" s="1151">
        <v>2</v>
      </c>
      <c r="F69" s="1150">
        <v>0</v>
      </c>
      <c r="G69" s="1152">
        <v>0</v>
      </c>
      <c r="H69" s="1151">
        <v>34</v>
      </c>
      <c r="I69" s="1150">
        <v>0</v>
      </c>
      <c r="J69" s="1152">
        <v>0</v>
      </c>
      <c r="K69" s="1151">
        <v>34</v>
      </c>
      <c r="L69" s="1153"/>
      <c r="M69" s="1153"/>
      <c r="N69" s="1154">
        <v>1321.92</v>
      </c>
      <c r="O69" s="1151">
        <v>0</v>
      </c>
      <c r="P69" s="1153"/>
      <c r="Q69" s="1153"/>
      <c r="R69" s="1154">
        <v>0</v>
      </c>
      <c r="S69" s="1151">
        <v>34</v>
      </c>
      <c r="T69" s="1150">
        <v>0</v>
      </c>
      <c r="U69" s="1149">
        <v>0</v>
      </c>
      <c r="V69" s="1153"/>
      <c r="W69" s="1153"/>
      <c r="X69" s="1155">
        <v>864</v>
      </c>
      <c r="Y69" s="1155">
        <v>0</v>
      </c>
      <c r="Z69" s="1155">
        <v>0</v>
      </c>
      <c r="AA69" s="1155">
        <v>864</v>
      </c>
      <c r="AB69" s="1151">
        <v>34</v>
      </c>
      <c r="AC69" s="1150">
        <v>0</v>
      </c>
      <c r="AD69" s="1149">
        <v>0</v>
      </c>
      <c r="AE69" s="1153"/>
      <c r="AF69" s="1153"/>
      <c r="AG69" s="1155">
        <v>2399.76</v>
      </c>
      <c r="AH69" s="1155">
        <v>0</v>
      </c>
      <c r="AI69" s="1155">
        <v>0</v>
      </c>
      <c r="AJ69" s="1155">
        <v>2399.76</v>
      </c>
      <c r="AK69" s="1156">
        <v>4585.68</v>
      </c>
      <c r="AL69" s="1157">
        <v>0</v>
      </c>
      <c r="AM69" s="1158">
        <v>4585.68</v>
      </c>
    </row>
    <row r="70" spans="11:39" ht="11.25" hidden="1">
      <c r="K70" s="1159">
        <v>34</v>
      </c>
      <c r="L70" s="906" t="s">
        <v>407</v>
      </c>
      <c r="P70" s="1160" t="s">
        <v>408</v>
      </c>
      <c r="Q70" s="1160"/>
      <c r="U70" s="1161" t="s">
        <v>409</v>
      </c>
      <c r="V70" s="1159">
        <v>2</v>
      </c>
      <c r="AD70" s="1161" t="s">
        <v>409</v>
      </c>
      <c r="AE70" s="1159">
        <v>2</v>
      </c>
      <c r="AM70" s="1159">
        <v>4585.68</v>
      </c>
    </row>
    <row r="71" spans="11:31" ht="11.25" hidden="1">
      <c r="K71" s="1159">
        <v>0</v>
      </c>
      <c r="L71" s="906" t="s">
        <v>410</v>
      </c>
      <c r="O71" s="1159">
        <v>0</v>
      </c>
      <c r="P71" s="1162"/>
      <c r="Q71" s="1162"/>
      <c r="U71" s="1161" t="s">
        <v>411</v>
      </c>
      <c r="V71" s="1159">
        <v>32</v>
      </c>
      <c r="AD71" s="1161" t="s">
        <v>411</v>
      </c>
      <c r="AE71" s="1159">
        <v>32</v>
      </c>
    </row>
    <row r="72" spans="11:31" ht="11.25" hidden="1">
      <c r="K72" s="1159">
        <v>0</v>
      </c>
      <c r="L72" s="906" t="s">
        <v>412</v>
      </c>
      <c r="P72" s="1162"/>
      <c r="Q72" s="1162"/>
      <c r="U72" s="1161" t="s">
        <v>413</v>
      </c>
      <c r="V72" s="1159">
        <v>0</v>
      </c>
      <c r="Z72" s="1163" t="s">
        <v>347</v>
      </c>
      <c r="AD72" s="1161" t="s">
        <v>413</v>
      </c>
      <c r="AE72" s="1159">
        <v>0</v>
      </c>
    </row>
    <row r="73" spans="11:31" ht="11.25" hidden="1">
      <c r="K73" s="1159">
        <v>0</v>
      </c>
      <c r="L73" s="906" t="s">
        <v>414</v>
      </c>
      <c r="O73" s="1159">
        <v>0</v>
      </c>
      <c r="P73" s="906" t="s">
        <v>414</v>
      </c>
      <c r="S73" s="1163" t="s">
        <v>40</v>
      </c>
      <c r="T73" s="1163" t="s">
        <v>10</v>
      </c>
      <c r="U73" s="1164" t="s">
        <v>415</v>
      </c>
      <c r="V73" s="1159">
        <v>34</v>
      </c>
      <c r="Z73" s="1165">
        <v>0</v>
      </c>
      <c r="AB73" s="1163" t="s">
        <v>40</v>
      </c>
      <c r="AC73" s="1163" t="s">
        <v>10</v>
      </c>
      <c r="AD73" s="1164" t="s">
        <v>415</v>
      </c>
      <c r="AE73" s="1159">
        <v>34</v>
      </c>
    </row>
    <row r="74" spans="11:29" ht="11.25" hidden="1">
      <c r="K74" s="1166">
        <v>34</v>
      </c>
      <c r="L74" s="906" t="s">
        <v>415</v>
      </c>
      <c r="O74" s="1167">
        <v>0</v>
      </c>
      <c r="P74" s="906" t="s">
        <v>415</v>
      </c>
      <c r="S74" s="1165">
        <v>34</v>
      </c>
      <c r="T74" s="1165">
        <v>0</v>
      </c>
      <c r="AB74" s="1168">
        <v>34</v>
      </c>
      <c r="AC74" s="1169">
        <v>0</v>
      </c>
    </row>
    <row r="75" ht="11.25" hidden="1"/>
    <row r="76" ht="11.25" hidden="1"/>
  </sheetData>
  <mergeCells count="29">
    <mergeCell ref="P70:Q72"/>
    <mergeCell ref="AB5:AD5"/>
    <mergeCell ref="AE5:AE6"/>
    <mergeCell ref="AF5:AF6"/>
    <mergeCell ref="AG5:AJ5"/>
    <mergeCell ref="S5:U5"/>
    <mergeCell ref="V5:V6"/>
    <mergeCell ref="W5:W6"/>
    <mergeCell ref="X5:AA5"/>
    <mergeCell ref="AM4:AM6"/>
    <mergeCell ref="A5:A6"/>
    <mergeCell ref="K5:K6"/>
    <mergeCell ref="L5:L6"/>
    <mergeCell ref="M5:M6"/>
    <mergeCell ref="N5:N6"/>
    <mergeCell ref="O5:O6"/>
    <mergeCell ref="P5:P6"/>
    <mergeCell ref="Q5:Q6"/>
    <mergeCell ref="R5:R6"/>
    <mergeCell ref="AL1:AM1"/>
    <mergeCell ref="AL2:AM2"/>
    <mergeCell ref="B4:D5"/>
    <mergeCell ref="E4:G5"/>
    <mergeCell ref="H4:J5"/>
    <mergeCell ref="K4:N4"/>
    <mergeCell ref="O4:R4"/>
    <mergeCell ref="S4:AA4"/>
    <mergeCell ref="AB4:AJ4"/>
    <mergeCell ref="AK4:AL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/>
  <dimension ref="A1:H55"/>
  <sheetViews>
    <sheetView workbookViewId="0" topLeftCell="A2">
      <selection activeCell="G22" sqref="G22"/>
    </sheetView>
  </sheetViews>
  <sheetFormatPr defaultColWidth="9.140625" defaultRowHeight="12.75"/>
  <cols>
    <col min="1" max="1" width="3.421875" style="30" customWidth="1"/>
    <col min="2" max="2" width="14.140625" style="30" customWidth="1"/>
    <col min="3" max="3" width="29.7109375" style="30" customWidth="1"/>
    <col min="4" max="4" width="14.140625" style="30" customWidth="1"/>
    <col min="5" max="5" width="15.7109375" style="30" customWidth="1"/>
    <col min="6" max="6" width="19.00390625" style="30" customWidth="1"/>
    <col min="7" max="16384" width="9.140625" style="30" customWidth="1"/>
  </cols>
  <sheetData>
    <row r="1" spans="1:5" ht="15.75" hidden="1">
      <c r="A1" s="29"/>
      <c r="E1" s="30" t="s">
        <v>102</v>
      </c>
    </row>
    <row r="2" s="29" customFormat="1" ht="15.75">
      <c r="A2" s="31" t="s">
        <v>110</v>
      </c>
    </row>
    <row r="3" s="29" customFormat="1" ht="15.75">
      <c r="A3" s="31" t="s">
        <v>16</v>
      </c>
    </row>
    <row r="4" s="29" customFormat="1" ht="15.75">
      <c r="A4" s="31"/>
    </row>
    <row r="5" ht="13.5" thickBot="1"/>
    <row r="6" spans="1:6" s="34" customFormat="1" ht="12.75" customHeight="1">
      <c r="A6" s="435" t="s">
        <v>88</v>
      </c>
      <c r="B6" s="438" t="s">
        <v>268</v>
      </c>
      <c r="C6" s="432"/>
      <c r="D6" s="477" t="s">
        <v>60</v>
      </c>
      <c r="E6" s="477" t="s">
        <v>61</v>
      </c>
      <c r="F6" s="439" t="s">
        <v>105</v>
      </c>
    </row>
    <row r="7" spans="1:6" s="34" customFormat="1" ht="12.75">
      <c r="A7" s="436"/>
      <c r="B7" s="433"/>
      <c r="C7" s="434"/>
      <c r="D7" s="443"/>
      <c r="E7" s="443"/>
      <c r="F7" s="440"/>
    </row>
    <row r="8" spans="1:6" s="34" customFormat="1" ht="12.75">
      <c r="A8" s="436"/>
      <c r="B8" s="433"/>
      <c r="C8" s="434"/>
      <c r="D8" s="443"/>
      <c r="E8" s="443"/>
      <c r="F8" s="440"/>
    </row>
    <row r="9" spans="1:6" s="34" customFormat="1" ht="12.75" customHeight="1" hidden="1">
      <c r="A9" s="436"/>
      <c r="B9" s="475"/>
      <c r="C9" s="476"/>
      <c r="D9" s="443"/>
      <c r="E9" s="443"/>
      <c r="F9" s="441"/>
    </row>
    <row r="10" spans="1:6" s="34" customFormat="1" ht="12.75">
      <c r="A10" s="436"/>
      <c r="B10" s="442" t="s">
        <v>106</v>
      </c>
      <c r="C10" s="490" t="s">
        <v>107</v>
      </c>
      <c r="D10" s="478"/>
      <c r="E10" s="478"/>
      <c r="F10" s="447" t="s">
        <v>108</v>
      </c>
    </row>
    <row r="11" spans="1:6" s="34" customFormat="1" ht="8.25" customHeight="1">
      <c r="A11" s="436"/>
      <c r="B11" s="443"/>
      <c r="C11" s="445"/>
      <c r="D11" s="478"/>
      <c r="E11" s="478"/>
      <c r="F11" s="448"/>
    </row>
    <row r="12" spans="1:6" s="34" customFormat="1" ht="12.75">
      <c r="A12" s="436"/>
      <c r="B12" s="443"/>
      <c r="C12" s="445"/>
      <c r="D12" s="479"/>
      <c r="E12" s="479"/>
      <c r="F12" s="449"/>
    </row>
    <row r="13" spans="1:6" s="34" customFormat="1" ht="21" customHeight="1">
      <c r="A13" s="436"/>
      <c r="B13" s="443"/>
      <c r="C13" s="445"/>
      <c r="D13" s="491" t="s">
        <v>87</v>
      </c>
      <c r="E13" s="492"/>
      <c r="F13" s="493"/>
    </row>
    <row r="14" spans="1:6" s="34" customFormat="1" ht="13.5" thickBot="1">
      <c r="A14" s="390">
        <v>0</v>
      </c>
      <c r="B14" s="391">
        <v>1</v>
      </c>
      <c r="C14" s="391">
        <v>2</v>
      </c>
      <c r="D14" s="391">
        <v>3</v>
      </c>
      <c r="E14" s="391">
        <v>4</v>
      </c>
      <c r="F14" s="392">
        <v>5</v>
      </c>
    </row>
    <row r="15" spans="1:6" ht="117" customHeight="1">
      <c r="A15" s="196" t="s">
        <v>89</v>
      </c>
      <c r="B15" s="465" t="s">
        <v>155</v>
      </c>
      <c r="C15" s="258" t="s">
        <v>17</v>
      </c>
      <c r="D15" s="254"/>
      <c r="E15" s="393"/>
      <c r="F15" s="268">
        <f>IF(OR(E15="",D15="",D15=0),"",E15/D15)</f>
      </c>
    </row>
    <row r="16" spans="1:6" ht="57" customHeight="1" hidden="1">
      <c r="A16" s="196"/>
      <c r="B16" s="480"/>
      <c r="C16" s="229" t="s">
        <v>18</v>
      </c>
      <c r="D16" s="394"/>
      <c r="E16" s="395"/>
      <c r="F16" s="268">
        <f>IF(OR(E16="",D16="",D16=0),"",E16/D16)</f>
      </c>
    </row>
    <row r="17" spans="1:6" ht="41.25" customHeight="1" hidden="1">
      <c r="A17" s="196"/>
      <c r="B17" s="480"/>
      <c r="C17" s="242"/>
      <c r="D17" s="243"/>
      <c r="E17" s="244"/>
      <c r="F17" s="245"/>
    </row>
    <row r="18" spans="1:6" ht="41.25" customHeight="1" hidden="1" thickBot="1">
      <c r="A18" s="196"/>
      <c r="B18" s="480"/>
      <c r="C18" s="230"/>
      <c r="D18" s="246"/>
      <c r="E18" s="247"/>
      <c r="F18" s="248"/>
    </row>
    <row r="19" spans="1:6" ht="41.25" customHeight="1" hidden="1">
      <c r="A19" s="196"/>
      <c r="B19" s="480"/>
      <c r="C19" s="249"/>
      <c r="D19" s="250"/>
      <c r="E19" s="251"/>
      <c r="F19" s="252"/>
    </row>
    <row r="20" spans="1:6" ht="41.25" customHeight="1" hidden="1">
      <c r="A20" s="196"/>
      <c r="B20" s="480"/>
      <c r="C20" s="253"/>
      <c r="D20" s="254"/>
      <c r="E20" s="255"/>
      <c r="F20" s="256"/>
    </row>
    <row r="21" spans="1:6" ht="12.75" customHeight="1">
      <c r="A21" s="196"/>
      <c r="B21" s="480"/>
      <c r="C21" s="499"/>
      <c r="D21" s="500"/>
      <c r="E21" s="500"/>
      <c r="F21" s="501"/>
    </row>
    <row r="22" spans="1:6" ht="26.25" customHeight="1">
      <c r="A22" s="196"/>
      <c r="B22" s="480"/>
      <c r="C22" s="257" t="s">
        <v>237</v>
      </c>
      <c r="D22" s="472"/>
      <c r="E22" s="473"/>
      <c r="F22" s="474"/>
    </row>
    <row r="23" spans="1:6" ht="12.75" hidden="1">
      <c r="A23" s="196"/>
      <c r="B23" s="480"/>
      <c r="C23" s="258"/>
      <c r="D23" s="496"/>
      <c r="E23" s="497"/>
      <c r="F23" s="498"/>
    </row>
    <row r="24" spans="1:6" ht="12.75" hidden="1">
      <c r="A24" s="196"/>
      <c r="B24" s="480"/>
      <c r="C24" s="257"/>
      <c r="D24" s="494"/>
      <c r="E24" s="494"/>
      <c r="F24" s="495"/>
    </row>
    <row r="25" spans="1:6" ht="12.75" customHeight="1" hidden="1">
      <c r="A25" s="196"/>
      <c r="B25" s="480"/>
      <c r="C25" s="458"/>
      <c r="D25" s="459"/>
      <c r="E25" s="459"/>
      <c r="F25" s="460"/>
    </row>
    <row r="26" spans="1:6" ht="24" customHeight="1" hidden="1">
      <c r="A26" s="196"/>
      <c r="B26" s="480"/>
      <c r="C26" s="249" t="s">
        <v>262</v>
      </c>
      <c r="D26" s="250"/>
      <c r="E26" s="250">
        <f>ROUND(('[1]Tabela C'!E53+'[1]Tabela F'!C45)/12/(6380.5),2)</f>
        <v>13.46</v>
      </c>
      <c r="F26" s="259" t="e">
        <f>IF(OR(E26="",#REF!="",#REF!=0),"",E26/#REF!)</f>
        <v>#REF!</v>
      </c>
    </row>
    <row r="27" spans="1:6" ht="12.75" customHeight="1" hidden="1">
      <c r="A27" s="196"/>
      <c r="B27" s="480"/>
      <c r="C27" s="230"/>
      <c r="D27" s="246"/>
      <c r="E27" s="246"/>
      <c r="F27" s="260" t="e">
        <f>IF(OR(E27="",#REF!="",#REF!=0),"",E27/#REF!)</f>
        <v>#REF!</v>
      </c>
    </row>
    <row r="28" spans="1:6" ht="12.75" customHeight="1">
      <c r="A28" s="196"/>
      <c r="B28" s="480"/>
      <c r="C28" s="499"/>
      <c r="D28" s="500"/>
      <c r="E28" s="500"/>
      <c r="F28" s="501"/>
    </row>
    <row r="29" spans="1:8" ht="24.75" customHeight="1" thickBot="1">
      <c r="A29" s="261"/>
      <c r="B29" s="481"/>
      <c r="C29" s="387" t="s">
        <v>1</v>
      </c>
      <c r="D29" s="263"/>
      <c r="E29" s="264"/>
      <c r="F29" s="265">
        <f>IF(OR(E29="",D29="",D29=0),"",E29/D29)</f>
      </c>
      <c r="H29" s="137"/>
    </row>
    <row r="30" spans="1:6" ht="114.75" customHeight="1">
      <c r="A30" s="240" t="s">
        <v>90</v>
      </c>
      <c r="B30" s="502" t="s">
        <v>159</v>
      </c>
      <c r="C30" s="236" t="s">
        <v>17</v>
      </c>
      <c r="D30" s="241"/>
      <c r="E30" s="284"/>
      <c r="F30" s="268">
        <f>IF(OR(E30="",D30="",D30=0),"",E30/D30)</f>
      </c>
    </row>
    <row r="31" spans="1:6" ht="57" customHeight="1" hidden="1">
      <c r="A31" s="196"/>
      <c r="B31" s="503"/>
      <c r="C31" s="229" t="s">
        <v>18</v>
      </c>
      <c r="D31" s="396">
        <f>D30</f>
        <v>0</v>
      </c>
      <c r="E31" s="397">
        <f>'[1]Tabela C'!E71</f>
        <v>4.97</v>
      </c>
      <c r="F31" s="268">
        <f>IF(OR(E31="",D31="",D31=0),"",E31/D31)</f>
      </c>
    </row>
    <row r="32" spans="1:6" ht="11.25" customHeight="1">
      <c r="A32" s="196"/>
      <c r="B32" s="503"/>
      <c r="C32" s="505"/>
      <c r="D32" s="506"/>
      <c r="E32" s="506"/>
      <c r="F32" s="507"/>
    </row>
    <row r="33" spans="1:6" ht="29.25" customHeight="1">
      <c r="A33" s="196"/>
      <c r="B33" s="503"/>
      <c r="C33" s="257" t="s">
        <v>237</v>
      </c>
      <c r="D33" s="472"/>
      <c r="E33" s="473"/>
      <c r="F33" s="474"/>
    </row>
    <row r="34" spans="1:6" ht="12.75" customHeight="1">
      <c r="A34" s="196"/>
      <c r="B34" s="503"/>
      <c r="C34" s="458"/>
      <c r="D34" s="459"/>
      <c r="E34" s="459"/>
      <c r="F34" s="460"/>
    </row>
    <row r="35" spans="1:6" ht="62.25" customHeight="1">
      <c r="A35" s="196"/>
      <c r="B35" s="503"/>
      <c r="C35" s="258" t="s">
        <v>181</v>
      </c>
      <c r="D35" s="508"/>
      <c r="E35" s="509"/>
      <c r="F35" s="510"/>
    </row>
    <row r="36" spans="1:6" ht="12.75" hidden="1">
      <c r="A36" s="196"/>
      <c r="B36" s="503"/>
      <c r="C36" s="257"/>
      <c r="D36" s="494"/>
      <c r="E36" s="494"/>
      <c r="F36" s="495"/>
    </row>
    <row r="37" spans="1:6" ht="12.75" customHeight="1" hidden="1" thickBot="1">
      <c r="A37" s="196"/>
      <c r="B37" s="503"/>
      <c r="C37" s="257"/>
      <c r="D37" s="266"/>
      <c r="E37" s="266"/>
      <c r="F37" s="267"/>
    </row>
    <row r="38" spans="1:6" ht="24" customHeight="1" hidden="1">
      <c r="A38" s="196"/>
      <c r="B38" s="503"/>
      <c r="C38" s="253" t="s">
        <v>57</v>
      </c>
      <c r="D38" s="254"/>
      <c r="E38" s="254">
        <f>ROUND(('[1]Tabela C'!E54+'[1]Tabela F'!D45)/12/(1666.5),2)</f>
        <v>11.6</v>
      </c>
      <c r="F38" s="268" t="e">
        <f>IF(OR(E38="",#REF!="",#REF!=0),"",E38/#REF!)</f>
        <v>#REF!</v>
      </c>
    </row>
    <row r="39" spans="1:6" ht="12.75" customHeight="1" hidden="1">
      <c r="A39" s="196"/>
      <c r="B39" s="503"/>
      <c r="C39" s="230"/>
      <c r="D39" s="246"/>
      <c r="E39" s="246"/>
      <c r="F39" s="260" t="e">
        <f>IF(OR(E39="",#REF!="",#REF!=0),"",E39/#REF!)</f>
        <v>#REF!</v>
      </c>
    </row>
    <row r="40" spans="1:6" ht="12.75" customHeight="1">
      <c r="A40" s="196"/>
      <c r="B40" s="503"/>
      <c r="C40" s="499"/>
      <c r="D40" s="500"/>
      <c r="E40" s="500"/>
      <c r="F40" s="501"/>
    </row>
    <row r="41" spans="1:6" ht="27" customHeight="1" thickBot="1">
      <c r="A41" s="261"/>
      <c r="B41" s="504"/>
      <c r="C41" s="387" t="s">
        <v>1</v>
      </c>
      <c r="D41" s="263"/>
      <c r="E41" s="264"/>
      <c r="F41" s="265">
        <f>IF(OR(E41="",D41="",D41=0),"",E41/D41)</f>
      </c>
    </row>
    <row r="42" spans="1:6" ht="41.25" customHeight="1" hidden="1">
      <c r="A42" s="40" t="s">
        <v>91</v>
      </c>
      <c r="B42" s="453" t="s">
        <v>222</v>
      </c>
      <c r="C42" s="41" t="s">
        <v>233</v>
      </c>
      <c r="D42" s="211">
        <v>3.86</v>
      </c>
      <c r="E42" s="235">
        <f>'[1]Tabela G'!E19</f>
        <v>0</v>
      </c>
      <c r="F42" s="212" t="e">
        <f>IF(OR(E42="",#REF!="",#REF!=0),"",E42/#REF!)</f>
        <v>#REF!</v>
      </c>
    </row>
    <row r="43" spans="1:6" ht="41.25" customHeight="1" hidden="1" thickBot="1">
      <c r="A43" s="40"/>
      <c r="B43" s="453"/>
      <c r="C43" s="41"/>
      <c r="D43" s="211"/>
      <c r="E43" s="235"/>
      <c r="F43" s="212"/>
    </row>
    <row r="44" spans="1:6" ht="41.25" customHeight="1" hidden="1">
      <c r="A44" s="40"/>
      <c r="B44" s="453"/>
      <c r="C44" s="41"/>
      <c r="D44" s="211"/>
      <c r="E44" s="235"/>
      <c r="F44" s="212"/>
    </row>
    <row r="45" spans="1:6" ht="25.5" hidden="1">
      <c r="A45" s="40"/>
      <c r="B45" s="453"/>
      <c r="C45" s="41" t="s">
        <v>21</v>
      </c>
      <c r="D45" s="211">
        <f>(5138295+1054720)/12/487</f>
        <v>1059.721937029432</v>
      </c>
      <c r="E45" s="211">
        <f>'[1]Tabela F'!E23/12/624</f>
        <v>0</v>
      </c>
      <c r="F45" s="212" t="e">
        <f>IF(OR(E45="",#REF!="",#REF!=0),"",E45/#REF!)</f>
        <v>#REF!</v>
      </c>
    </row>
    <row r="46" spans="1:6" ht="12.75" hidden="1">
      <c r="A46" s="40"/>
      <c r="B46" s="453"/>
      <c r="C46" s="41"/>
      <c r="D46" s="211"/>
      <c r="E46" s="211"/>
      <c r="F46" s="212" t="e">
        <f>IF(OR(E46="",#REF!="",#REF!=0),"",E46/#REF!)</f>
        <v>#REF!</v>
      </c>
    </row>
    <row r="47" spans="1:6" ht="13.5" hidden="1" thickBot="1">
      <c r="A47" s="43"/>
      <c r="B47" s="454"/>
      <c r="C47" s="44" t="s">
        <v>101</v>
      </c>
      <c r="D47" s="213">
        <f>D42</f>
        <v>3.86</v>
      </c>
      <c r="E47" s="214">
        <f>IF('[1]Tabela G'!E18=0,0,ROUND('[1]Tabela G'!E23/'[1]Tabela G'!E18,2))</f>
        <v>0</v>
      </c>
      <c r="F47" s="215" t="e">
        <f>IF(OR(E47="",#REF!="",#REF!=0),"",E47/#REF!)</f>
        <v>#REF!</v>
      </c>
    </row>
    <row r="48" ht="12.75" hidden="1"/>
    <row r="50" spans="1:6" ht="12.75">
      <c r="A50" s="225" t="s">
        <v>182</v>
      </c>
      <c r="B50" s="226"/>
      <c r="C50" s="227"/>
      <c r="D50" s="226"/>
      <c r="E50" s="226"/>
      <c r="F50" s="269"/>
    </row>
    <row r="51" spans="1:6" ht="13.5">
      <c r="A51" s="398" t="s">
        <v>251</v>
      </c>
      <c r="B51" s="399" t="s">
        <v>111</v>
      </c>
      <c r="C51" s="227"/>
      <c r="D51" s="226"/>
      <c r="E51" s="226"/>
      <c r="F51" s="269"/>
    </row>
    <row r="52" spans="1:6" ht="12.75">
      <c r="A52" s="400"/>
      <c r="B52" s="401" t="s">
        <v>112</v>
      </c>
      <c r="C52" s="402"/>
      <c r="D52" s="400"/>
      <c r="E52" s="400"/>
      <c r="F52" s="269"/>
    </row>
    <row r="53" spans="1:6" ht="12.75" hidden="1">
      <c r="A53" s="270" t="s">
        <v>263</v>
      </c>
      <c r="B53" s="270" t="s">
        <v>183</v>
      </c>
      <c r="C53" s="270"/>
      <c r="D53" s="270"/>
      <c r="E53" s="270"/>
      <c r="F53" s="269"/>
    </row>
    <row r="54" spans="1:6" ht="12.75" hidden="1">
      <c r="A54" s="270" t="s">
        <v>264</v>
      </c>
      <c r="B54" s="270" t="s">
        <v>261</v>
      </c>
      <c r="C54" s="270"/>
      <c r="D54" s="270"/>
      <c r="E54" s="270"/>
      <c r="F54" s="269"/>
    </row>
    <row r="55" spans="1:6" ht="12.75" hidden="1">
      <c r="A55" s="270"/>
      <c r="B55" s="270" t="s">
        <v>156</v>
      </c>
      <c r="C55" s="270"/>
      <c r="D55" s="270"/>
      <c r="E55" s="270"/>
      <c r="F55" s="269"/>
    </row>
  </sheetData>
  <mergeCells count="24">
    <mergeCell ref="B30:B41"/>
    <mergeCell ref="C32:F32"/>
    <mergeCell ref="C34:F34"/>
    <mergeCell ref="D35:F35"/>
    <mergeCell ref="D36:F36"/>
    <mergeCell ref="C40:F40"/>
    <mergeCell ref="A6:A13"/>
    <mergeCell ref="D22:F22"/>
    <mergeCell ref="D23:F23"/>
    <mergeCell ref="F6:F9"/>
    <mergeCell ref="F10:F12"/>
    <mergeCell ref="B15:B29"/>
    <mergeCell ref="C21:F21"/>
    <mergeCell ref="C28:F28"/>
    <mergeCell ref="B42:B47"/>
    <mergeCell ref="B6:C9"/>
    <mergeCell ref="D6:D12"/>
    <mergeCell ref="E6:E12"/>
    <mergeCell ref="B10:B13"/>
    <mergeCell ref="C10:C13"/>
    <mergeCell ref="D13:F13"/>
    <mergeCell ref="D24:F24"/>
    <mergeCell ref="C25:F25"/>
    <mergeCell ref="D33:F33"/>
  </mergeCells>
  <printOptions horizontalCentered="1"/>
  <pageMargins left="0" right="0" top="0.984251968503937" bottom="0.7874015748031497" header="0.5118110236220472" footer="0.5118110236220472"/>
  <pageSetup horizontalDpi="300" verticalDpi="300" orientation="portrait" paperSize="9" r:id="rId1"/>
  <headerFooter alignWithMargins="0">
    <oddHeader>&amp;C&amp;"Arial,Pogrubiony"&amp;12CZECHOWICE-DZIEDZICE
&amp;R2008-10-22</oddHeader>
    <oddFooter>&amp;C
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/>
  <dimension ref="A1:F95"/>
  <sheetViews>
    <sheetView workbookViewId="0" topLeftCell="A23">
      <selection activeCell="G28" sqref="G28"/>
    </sheetView>
  </sheetViews>
  <sheetFormatPr defaultColWidth="9.140625" defaultRowHeight="12.75"/>
  <cols>
    <col min="1" max="1" width="3.8515625" style="30" customWidth="1"/>
    <col min="2" max="2" width="47.8515625" style="30" customWidth="1"/>
    <col min="3" max="3" width="12.00390625" style="30" customWidth="1"/>
    <col min="4" max="4" width="10.7109375" style="30" customWidth="1"/>
    <col min="5" max="5" width="12.8515625" style="30" customWidth="1"/>
    <col min="6" max="6" width="14.28125" style="30" customWidth="1"/>
    <col min="7" max="16384" width="9.140625" style="30" customWidth="1"/>
  </cols>
  <sheetData>
    <row r="1" s="29" customFormat="1" ht="15.75">
      <c r="A1" s="31" t="s">
        <v>113</v>
      </c>
    </row>
    <row r="2" spans="1:4" s="29" customFormat="1" ht="16.5" thickBot="1">
      <c r="A2" s="31"/>
      <c r="D2" s="332"/>
    </row>
    <row r="3" spans="1:6" s="34" customFormat="1" ht="12.75">
      <c r="A3" s="435" t="s">
        <v>88</v>
      </c>
      <c r="B3" s="477" t="s">
        <v>268</v>
      </c>
      <c r="C3" s="521" t="s">
        <v>164</v>
      </c>
      <c r="D3" s="522"/>
      <c r="E3" s="529" t="s">
        <v>52</v>
      </c>
      <c r="F3" s="530"/>
    </row>
    <row r="4" spans="1:6" s="34" customFormat="1" ht="12.75" customHeight="1">
      <c r="A4" s="535"/>
      <c r="B4" s="538"/>
      <c r="C4" s="533" t="s">
        <v>62</v>
      </c>
      <c r="D4" s="537"/>
      <c r="E4" s="531" t="s">
        <v>63</v>
      </c>
      <c r="F4" s="532"/>
    </row>
    <row r="5" spans="1:6" s="34" customFormat="1" ht="12.75">
      <c r="A5" s="535"/>
      <c r="B5" s="538"/>
      <c r="C5" s="533"/>
      <c r="D5" s="537"/>
      <c r="E5" s="533"/>
      <c r="F5" s="534"/>
    </row>
    <row r="6" spans="1:6" s="34" customFormat="1" ht="12.75">
      <c r="A6" s="535"/>
      <c r="B6" s="538"/>
      <c r="C6" s="533"/>
      <c r="D6" s="537"/>
      <c r="E6" s="533"/>
      <c r="F6" s="534"/>
    </row>
    <row r="7" spans="1:6" s="34" customFormat="1" ht="12.75" customHeight="1" hidden="1">
      <c r="A7" s="535"/>
      <c r="B7" s="538"/>
      <c r="C7" s="347"/>
      <c r="D7" s="36"/>
      <c r="E7" s="525"/>
      <c r="F7" s="526"/>
    </row>
    <row r="8" spans="1:6" s="34" customFormat="1" ht="13.5" thickBot="1">
      <c r="A8" s="536"/>
      <c r="B8" s="539"/>
      <c r="C8" s="348"/>
      <c r="D8" s="51" t="s">
        <v>252</v>
      </c>
      <c r="E8" s="525" t="s">
        <v>252</v>
      </c>
      <c r="F8" s="526"/>
    </row>
    <row r="9" spans="1:6" s="34" customFormat="1" ht="13.5" thickBot="1">
      <c r="A9" s="37">
        <v>0</v>
      </c>
      <c r="B9" s="38">
        <v>1</v>
      </c>
      <c r="C9" s="118"/>
      <c r="D9" s="105">
        <v>2</v>
      </c>
      <c r="E9" s="540">
        <v>3</v>
      </c>
      <c r="F9" s="541"/>
    </row>
    <row r="10" spans="1:6" s="34" customFormat="1" ht="13.5" thickBot="1">
      <c r="A10" s="37" t="s">
        <v>89</v>
      </c>
      <c r="B10" s="54" t="s">
        <v>135</v>
      </c>
      <c r="C10" s="357"/>
      <c r="D10" s="349"/>
      <c r="E10" s="513"/>
      <c r="F10" s="514"/>
    </row>
    <row r="11" spans="1:6" ht="12.75">
      <c r="A11" s="40"/>
      <c r="B11" s="55" t="s">
        <v>152</v>
      </c>
      <c r="C11" s="362"/>
      <c r="D11" s="350">
        <v>20559.230990059674</v>
      </c>
      <c r="E11" s="411"/>
      <c r="F11" s="406">
        <v>22762.90352</v>
      </c>
    </row>
    <row r="12" spans="1:6" ht="12.75">
      <c r="A12" s="40"/>
      <c r="B12" s="55" t="s">
        <v>48</v>
      </c>
      <c r="C12" s="362"/>
      <c r="D12" s="350">
        <v>3125.39</v>
      </c>
      <c r="E12" s="409"/>
      <c r="F12" s="410">
        <v>3278.5341099999996</v>
      </c>
    </row>
    <row r="13" spans="1:6" ht="12.75">
      <c r="A13" s="40"/>
      <c r="B13" s="56" t="s">
        <v>49</v>
      </c>
      <c r="C13" s="358"/>
      <c r="D13" s="351">
        <v>2356.099009940326</v>
      </c>
      <c r="E13" s="216"/>
      <c r="F13" s="217">
        <v>2436.099009940326</v>
      </c>
    </row>
    <row r="14" spans="1:6" ht="12.75" hidden="1">
      <c r="A14" s="40"/>
      <c r="B14" s="56"/>
      <c r="C14" s="358"/>
      <c r="D14" s="351"/>
      <c r="E14" s="216"/>
      <c r="F14" s="217"/>
    </row>
    <row r="15" spans="1:6" ht="12.75" hidden="1">
      <c r="A15" s="40"/>
      <c r="B15" s="56"/>
      <c r="C15" s="358"/>
      <c r="D15" s="351"/>
      <c r="E15" s="216"/>
      <c r="F15" s="217"/>
    </row>
    <row r="16" spans="1:6" ht="12.75">
      <c r="A16" s="40"/>
      <c r="B16" s="58" t="s">
        <v>239</v>
      </c>
      <c r="C16" s="359"/>
      <c r="D16" s="351">
        <v>0</v>
      </c>
      <c r="E16" s="216"/>
      <c r="F16" s="217">
        <v>0</v>
      </c>
    </row>
    <row r="17" spans="1:6" ht="12.75">
      <c r="A17" s="40"/>
      <c r="B17" s="59" t="s">
        <v>240</v>
      </c>
      <c r="C17" s="360"/>
      <c r="D17" s="351">
        <v>0</v>
      </c>
      <c r="E17" s="216"/>
      <c r="F17" s="217">
        <v>0</v>
      </c>
    </row>
    <row r="18" spans="1:6" ht="12.75">
      <c r="A18" s="40"/>
      <c r="B18" s="59" t="s">
        <v>30</v>
      </c>
      <c r="C18" s="360"/>
      <c r="D18" s="351">
        <v>507.076</v>
      </c>
      <c r="E18" s="216"/>
      <c r="F18" s="217">
        <v>615</v>
      </c>
    </row>
    <row r="19" spans="1:6" ht="12.75">
      <c r="A19" s="40"/>
      <c r="B19" s="59" t="s">
        <v>241</v>
      </c>
      <c r="C19" s="360"/>
      <c r="D19" s="351">
        <v>3280.203999999998</v>
      </c>
      <c r="E19" s="216"/>
      <c r="F19" s="217">
        <v>1664.38336005967</v>
      </c>
    </row>
    <row r="20" spans="1:6" ht="18.75" customHeight="1">
      <c r="A20" s="40"/>
      <c r="B20" s="239" t="s">
        <v>121</v>
      </c>
      <c r="C20" s="363"/>
      <c r="D20" s="352">
        <f>SUM(D11:D19)</f>
        <v>29828</v>
      </c>
      <c r="E20" s="407"/>
      <c r="F20" s="408">
        <f>SUM(F11:F19)</f>
        <v>30756.92</v>
      </c>
    </row>
    <row r="21" spans="1:6" s="200" customFormat="1" ht="12.75" thickBot="1">
      <c r="A21" s="196"/>
      <c r="B21" s="197" t="s">
        <v>132</v>
      </c>
      <c r="C21" s="364"/>
      <c r="D21" s="353">
        <f>D19/D20</f>
        <v>0.10997063162129536</v>
      </c>
      <c r="E21" s="198"/>
      <c r="F21" s="412">
        <f>F19/F20</f>
        <v>0.05411411025745328</v>
      </c>
    </row>
    <row r="22" spans="1:6" s="34" customFormat="1" ht="13.5" thickBot="1">
      <c r="A22" s="37" t="s">
        <v>90</v>
      </c>
      <c r="B22" s="54" t="s">
        <v>141</v>
      </c>
      <c r="C22" s="357"/>
      <c r="D22" s="349"/>
      <c r="E22" s="513"/>
      <c r="F22" s="514"/>
    </row>
    <row r="23" spans="1:6" ht="12.75">
      <c r="A23" s="50"/>
      <c r="B23" s="94" t="s">
        <v>152</v>
      </c>
      <c r="C23" s="365"/>
      <c r="D23" s="354"/>
      <c r="E23" s="515"/>
      <c r="F23" s="516"/>
    </row>
    <row r="24" spans="1:6" ht="12.75">
      <c r="A24" s="40"/>
      <c r="B24" s="55" t="s">
        <v>48</v>
      </c>
      <c r="C24" s="362"/>
      <c r="D24" s="350"/>
      <c r="E24" s="518"/>
      <c r="F24" s="519"/>
    </row>
    <row r="25" spans="1:6" ht="12.75">
      <c r="A25" s="40"/>
      <c r="B25" s="56" t="s">
        <v>49</v>
      </c>
      <c r="C25" s="358"/>
      <c r="D25" s="351"/>
      <c r="E25" s="511"/>
      <c r="F25" s="512"/>
    </row>
    <row r="26" spans="1:6" ht="12.75" hidden="1">
      <c r="A26" s="40"/>
      <c r="B26" s="56"/>
      <c r="C26" s="358"/>
      <c r="D26" s="351"/>
      <c r="E26" s="511"/>
      <c r="F26" s="512"/>
    </row>
    <row r="27" spans="1:6" ht="12.75">
      <c r="A27" s="40"/>
      <c r="B27" s="58" t="s">
        <v>239</v>
      </c>
      <c r="C27" s="359"/>
      <c r="D27" s="351"/>
      <c r="E27" s="511"/>
      <c r="F27" s="512"/>
    </row>
    <row r="28" spans="1:6" ht="12.75">
      <c r="A28" s="40"/>
      <c r="B28" s="59" t="s">
        <v>240</v>
      </c>
      <c r="C28" s="360"/>
      <c r="D28" s="351"/>
      <c r="E28" s="511"/>
      <c r="F28" s="512"/>
    </row>
    <row r="29" spans="1:6" ht="12.75">
      <c r="A29" s="40"/>
      <c r="B29" s="59" t="s">
        <v>30</v>
      </c>
      <c r="C29" s="360"/>
      <c r="D29" s="351"/>
      <c r="E29" s="511"/>
      <c r="F29" s="512"/>
    </row>
    <row r="30" spans="1:6" ht="12.75">
      <c r="A30" s="40"/>
      <c r="B30" s="59" t="s">
        <v>241</v>
      </c>
      <c r="C30" s="360"/>
      <c r="D30" s="351"/>
      <c r="E30" s="511"/>
      <c r="F30" s="512"/>
    </row>
    <row r="31" spans="1:6" ht="18" customHeight="1">
      <c r="A31" s="40"/>
      <c r="B31" s="239" t="s">
        <v>121</v>
      </c>
      <c r="C31" s="363"/>
      <c r="D31" s="352"/>
      <c r="E31" s="523"/>
      <c r="F31" s="524"/>
    </row>
    <row r="32" spans="1:6" s="200" customFormat="1" ht="12.75" thickBot="1">
      <c r="A32" s="196"/>
      <c r="B32" s="197" t="s">
        <v>132</v>
      </c>
      <c r="C32" s="364"/>
      <c r="D32" s="353"/>
      <c r="E32" s="291"/>
      <c r="F32" s="199"/>
    </row>
    <row r="33" spans="1:6" ht="12.75">
      <c r="A33" s="50" t="s">
        <v>91</v>
      </c>
      <c r="B33" s="62" t="s">
        <v>153</v>
      </c>
      <c r="C33" s="361"/>
      <c r="D33" s="355"/>
      <c r="E33" s="404"/>
      <c r="F33" s="160" t="s">
        <v>251</v>
      </c>
    </row>
    <row r="34" spans="1:6" ht="13.5" thickBot="1">
      <c r="A34" s="43"/>
      <c r="B34" s="63" t="s">
        <v>253</v>
      </c>
      <c r="C34" s="366"/>
      <c r="D34" s="356"/>
      <c r="E34" s="405"/>
      <c r="F34" s="403">
        <f>IF(OR(F20="",D20="",D20=0),"",F20/D20)</f>
        <v>1.0311425506235752</v>
      </c>
    </row>
    <row r="35" spans="1:6" ht="12.75">
      <c r="A35" s="50" t="s">
        <v>56</v>
      </c>
      <c r="B35" s="62" t="s">
        <v>153</v>
      </c>
      <c r="C35" s="361"/>
      <c r="D35" s="355"/>
      <c r="E35" s="404"/>
      <c r="F35" s="160"/>
    </row>
    <row r="36" spans="1:6" ht="13.5" thickBot="1">
      <c r="A36" s="43"/>
      <c r="B36" s="63" t="s">
        <v>120</v>
      </c>
      <c r="C36" s="366"/>
      <c r="D36" s="356"/>
      <c r="E36" s="405"/>
      <c r="F36" s="403">
        <f>IF(OR(E22="",D22="",D22=0),"",E22/D22)</f>
      </c>
    </row>
    <row r="37" ht="12.75" hidden="1">
      <c r="A37" s="30" t="s">
        <v>92</v>
      </c>
    </row>
    <row r="38" ht="12.75" hidden="1"/>
    <row r="39" ht="12.75" hidden="1">
      <c r="A39" s="30" t="s">
        <v>50</v>
      </c>
    </row>
    <row r="40" ht="12.75" hidden="1">
      <c r="A40" s="30" t="s">
        <v>255</v>
      </c>
    </row>
    <row r="41" ht="12.75" hidden="1">
      <c r="A41" s="30" t="s">
        <v>218</v>
      </c>
    </row>
    <row r="42" ht="12.75" hidden="1">
      <c r="A42" s="30" t="s">
        <v>219</v>
      </c>
    </row>
    <row r="43" ht="12.75" hidden="1">
      <c r="A43" s="30" t="s">
        <v>220</v>
      </c>
    </row>
    <row r="44" ht="12.75" hidden="1">
      <c r="A44" s="30" t="s">
        <v>71</v>
      </c>
    </row>
    <row r="45" spans="2:3" ht="34.5" customHeight="1">
      <c r="B45" s="372" t="s">
        <v>64</v>
      </c>
      <c r="C45" s="318"/>
    </row>
    <row r="46" spans="2:6" ht="27" customHeight="1">
      <c r="B46" s="373" t="s">
        <v>149</v>
      </c>
      <c r="C46" s="293" t="s">
        <v>34</v>
      </c>
      <c r="D46" s="293" t="s">
        <v>35</v>
      </c>
      <c r="E46" s="293" t="s">
        <v>69</v>
      </c>
      <c r="F46" s="294" t="s">
        <v>65</v>
      </c>
    </row>
    <row r="47" spans="2:6" ht="27" customHeight="1">
      <c r="B47" s="373"/>
      <c r="C47" s="293"/>
      <c r="D47" s="293"/>
      <c r="E47" s="293"/>
      <c r="F47" s="294"/>
    </row>
    <row r="48" spans="2:6" ht="12.75">
      <c r="B48" s="30" t="s">
        <v>225</v>
      </c>
      <c r="C48" s="148">
        <f>4433</f>
        <v>4433</v>
      </c>
      <c r="D48" s="295">
        <v>3.69</v>
      </c>
      <c r="E48" s="287">
        <f>C48*D48</f>
        <v>16357.77</v>
      </c>
      <c r="F48" s="321">
        <f>(D48-3.62)/3.62</f>
        <v>0.01933701657458559</v>
      </c>
    </row>
    <row r="49" spans="2:6" ht="12.75">
      <c r="B49" s="30" t="s">
        <v>67</v>
      </c>
      <c r="C49" s="148">
        <v>1477</v>
      </c>
      <c r="D49" s="295">
        <v>6.95</v>
      </c>
      <c r="E49" s="287">
        <f>C49*D49</f>
        <v>10265.15</v>
      </c>
      <c r="F49" s="321">
        <f>(D49-6.85)/6.85</f>
        <v>0.01459854014598548</v>
      </c>
    </row>
    <row r="50" spans="3:6" ht="12.75" hidden="1">
      <c r="C50" s="153"/>
      <c r="D50" s="295"/>
      <c r="E50" s="287"/>
      <c r="F50" s="292"/>
    </row>
    <row r="51" spans="2:6" ht="12.75">
      <c r="B51" s="30" t="s">
        <v>221</v>
      </c>
      <c r="C51" s="153"/>
      <c r="D51" s="295"/>
      <c r="E51" s="288">
        <v>-452</v>
      </c>
      <c r="F51" s="292"/>
    </row>
    <row r="52" spans="2:5" ht="12.75">
      <c r="B52" s="289" t="s">
        <v>250</v>
      </c>
      <c r="C52" s="367">
        <f>SUM(C48:C50)</f>
        <v>5910</v>
      </c>
      <c r="D52" s="296"/>
      <c r="E52" s="152">
        <f>SUM(E48:E51)</f>
        <v>26170.92</v>
      </c>
    </row>
    <row r="53" spans="2:5" ht="12.75">
      <c r="B53" s="289"/>
      <c r="C53" s="367"/>
      <c r="D53" s="296"/>
      <c r="E53" s="152"/>
    </row>
    <row r="54" spans="2:5" ht="12.75">
      <c r="B54" s="34" t="s">
        <v>217</v>
      </c>
      <c r="C54" s="152"/>
      <c r="E54" s="152">
        <v>4586</v>
      </c>
    </row>
    <row r="55" spans="2:5" ht="12.75">
      <c r="B55" s="290"/>
      <c r="C55" s="368"/>
      <c r="E55" s="153"/>
    </row>
    <row r="56" spans="1:6" ht="12.75">
      <c r="A56" s="106"/>
      <c r="B56" s="106"/>
      <c r="C56" s="106"/>
      <c r="D56" s="106"/>
      <c r="E56" s="315"/>
      <c r="F56" s="106"/>
    </row>
    <row r="57" spans="2:6" ht="14.25">
      <c r="B57" s="370"/>
      <c r="C57" s="318"/>
      <c r="E57" s="517"/>
      <c r="F57" s="517"/>
    </row>
    <row r="58" spans="2:6" ht="14.25">
      <c r="B58" s="195"/>
      <c r="C58" s="318"/>
      <c r="E58" s="371"/>
      <c r="F58" s="371"/>
    </row>
    <row r="59" spans="3:6" ht="12.75">
      <c r="C59" s="148"/>
      <c r="D59" s="295"/>
      <c r="E59" s="60"/>
      <c r="F59" s="321"/>
    </row>
    <row r="60" spans="3:6" ht="12.75">
      <c r="C60" s="148"/>
      <c r="D60" s="295"/>
      <c r="E60" s="60"/>
      <c r="F60" s="321"/>
    </row>
    <row r="61" spans="3:6" ht="12.75">
      <c r="C61" s="153"/>
      <c r="D61" s="297"/>
      <c r="E61" s="60"/>
      <c r="F61" s="194"/>
    </row>
    <row r="62" spans="2:6" ht="12.75">
      <c r="B62" s="298"/>
      <c r="C62" s="367"/>
      <c r="D62" s="34"/>
      <c r="E62" s="61"/>
      <c r="F62" s="34"/>
    </row>
    <row r="63" spans="2:6" ht="12.75" hidden="1">
      <c r="B63" s="298"/>
      <c r="C63" s="367"/>
      <c r="D63" s="34"/>
      <c r="E63" s="61"/>
      <c r="F63" s="34"/>
    </row>
    <row r="64" spans="2:6" ht="12.75" hidden="1">
      <c r="B64" s="289"/>
      <c r="C64" s="375"/>
      <c r="E64" s="378"/>
      <c r="F64" s="102"/>
    </row>
    <row r="65" spans="2:6" ht="14.25" hidden="1">
      <c r="B65" s="374"/>
      <c r="C65" s="376"/>
      <c r="D65" s="376"/>
      <c r="E65" s="378"/>
      <c r="F65" s="102"/>
    </row>
    <row r="66" spans="2:6" ht="12.75" hidden="1">
      <c r="B66" s="298"/>
      <c r="C66" s="296"/>
      <c r="D66" s="296"/>
      <c r="E66" s="296"/>
      <c r="F66" s="321"/>
    </row>
    <row r="67" spans="2:6" ht="12.75" hidden="1">
      <c r="B67" s="298"/>
      <c r="C67" s="367"/>
      <c r="D67" s="319"/>
      <c r="E67" s="379"/>
      <c r="F67" s="321"/>
    </row>
    <row r="68" spans="1:6" ht="14.25" hidden="1" thickBot="1">
      <c r="A68" s="316"/>
      <c r="B68" s="317"/>
      <c r="C68" s="377"/>
      <c r="D68" s="320"/>
      <c r="E68" s="380"/>
      <c r="F68" s="316"/>
    </row>
    <row r="69" ht="12.75" hidden="1"/>
    <row r="70" spans="2:6" s="413" customFormat="1" ht="36.75" customHeight="1" hidden="1">
      <c r="B70" s="527"/>
      <c r="C70" s="528"/>
      <c r="D70" s="528"/>
      <c r="E70" s="528"/>
      <c r="F70" s="528"/>
    </row>
    <row r="71" spans="2:6" s="413" customFormat="1" ht="12.75" hidden="1">
      <c r="B71" s="414"/>
      <c r="C71" s="415"/>
      <c r="D71" s="415"/>
      <c r="E71" s="415"/>
      <c r="F71" s="415"/>
    </row>
    <row r="72" s="413" customFormat="1" ht="12.75" hidden="1">
      <c r="B72" s="416"/>
    </row>
    <row r="73" s="413" customFormat="1" ht="12.75" hidden="1">
      <c r="B73" s="416"/>
    </row>
    <row r="74" s="413" customFormat="1" ht="12.75" hidden="1">
      <c r="B74" s="417"/>
    </row>
    <row r="75" s="413" customFormat="1" ht="12.75" hidden="1">
      <c r="B75" s="417"/>
    </row>
    <row r="76" spans="2:6" s="413" customFormat="1" ht="15.75" hidden="1">
      <c r="B76" s="417"/>
      <c r="C76" s="520"/>
      <c r="D76" s="520"/>
      <c r="E76" s="520"/>
      <c r="F76" s="520"/>
    </row>
    <row r="77" spans="2:6" s="413" customFormat="1" ht="12.75" hidden="1">
      <c r="B77" s="417"/>
      <c r="C77" s="428"/>
      <c r="D77" s="428"/>
      <c r="E77" s="429"/>
      <c r="F77" s="430"/>
    </row>
    <row r="78" s="413" customFormat="1" ht="12.75" hidden="1"/>
    <row r="79" spans="3:5" s="413" customFormat="1" ht="12.75" hidden="1">
      <c r="C79" s="419"/>
      <c r="D79" s="419"/>
      <c r="E79" s="419"/>
    </row>
    <row r="80" spans="2:6" s="413" customFormat="1" ht="12.75" hidden="1">
      <c r="B80" s="421"/>
      <c r="C80" s="419"/>
      <c r="D80" s="419"/>
      <c r="E80" s="420"/>
      <c r="F80" s="422"/>
    </row>
    <row r="81" spans="3:6" s="413" customFormat="1" ht="12.75" hidden="1">
      <c r="C81" s="419"/>
      <c r="D81" s="420"/>
      <c r="E81" s="420"/>
      <c r="F81" s="423"/>
    </row>
    <row r="82" spans="2:6" s="413" customFormat="1" ht="12.75" hidden="1">
      <c r="B82" s="421"/>
      <c r="C82" s="423"/>
      <c r="F82" s="422"/>
    </row>
    <row r="83" spans="3:6" s="413" customFormat="1" ht="15.75" hidden="1">
      <c r="C83" s="520"/>
      <c r="D83" s="520"/>
      <c r="E83" s="520"/>
      <c r="F83" s="520"/>
    </row>
    <row r="84" spans="3:6" s="413" customFormat="1" ht="12.75" hidden="1">
      <c r="C84" s="428"/>
      <c r="D84" s="428"/>
      <c r="E84" s="429"/>
      <c r="F84" s="430"/>
    </row>
    <row r="85" s="413" customFormat="1" ht="12.75" hidden="1"/>
    <row r="86" spans="3:6" s="413" customFormat="1" ht="12.75" hidden="1">
      <c r="C86" s="419"/>
      <c r="D86" s="419"/>
      <c r="E86" s="419"/>
      <c r="F86" s="423"/>
    </row>
    <row r="87" spans="2:6" s="413" customFormat="1" ht="12.75" hidden="1">
      <c r="B87" s="421"/>
      <c r="C87" s="419"/>
      <c r="D87" s="419"/>
      <c r="E87" s="420"/>
      <c r="F87" s="422"/>
    </row>
    <row r="88" spans="2:5" s="413" customFormat="1" ht="15" hidden="1">
      <c r="B88" s="431"/>
      <c r="C88" s="420"/>
      <c r="D88" s="420"/>
      <c r="E88" s="420"/>
    </row>
    <row r="89" spans="1:6" s="413" customFormat="1" ht="12.75" hidden="1">
      <c r="A89" s="424"/>
      <c r="B89" s="421"/>
      <c r="C89" s="418"/>
      <c r="D89" s="418"/>
      <c r="E89" s="418"/>
      <c r="F89" s="425"/>
    </row>
    <row r="90" spans="1:6" s="413" customFormat="1" ht="12.75" hidden="1">
      <c r="A90" s="424"/>
      <c r="B90" s="421"/>
      <c r="C90" s="418"/>
      <c r="D90" s="418"/>
      <c r="E90" s="418"/>
      <c r="F90" s="426"/>
    </row>
    <row r="91" s="413" customFormat="1" ht="12.75" hidden="1"/>
    <row r="92" s="413" customFormat="1" ht="12.75" hidden="1"/>
    <row r="93" s="413" customFormat="1" ht="12.75" hidden="1"/>
    <row r="94" s="413" customFormat="1" ht="12.75" hidden="1"/>
    <row r="95" spans="1:6" s="413" customFormat="1" ht="13.5" hidden="1" thickBot="1">
      <c r="A95" s="427"/>
      <c r="B95" s="427"/>
      <c r="C95" s="427"/>
      <c r="D95" s="427"/>
      <c r="E95" s="427"/>
      <c r="F95" s="427"/>
    </row>
    <row r="96" ht="12.75" hidden="1"/>
  </sheetData>
  <mergeCells count="24">
    <mergeCell ref="E10:F10"/>
    <mergeCell ref="E3:F3"/>
    <mergeCell ref="E4:F6"/>
    <mergeCell ref="A3:A8"/>
    <mergeCell ref="C4:D6"/>
    <mergeCell ref="B3:B8"/>
    <mergeCell ref="E9:F9"/>
    <mergeCell ref="C83:F83"/>
    <mergeCell ref="C3:D3"/>
    <mergeCell ref="E31:F31"/>
    <mergeCell ref="E8:F8"/>
    <mergeCell ref="E7:F7"/>
    <mergeCell ref="E25:F25"/>
    <mergeCell ref="E27:F27"/>
    <mergeCell ref="E28:F28"/>
    <mergeCell ref="B70:F70"/>
    <mergeCell ref="C76:F76"/>
    <mergeCell ref="E30:F30"/>
    <mergeCell ref="E22:F22"/>
    <mergeCell ref="E23:F23"/>
    <mergeCell ref="E57:F57"/>
    <mergeCell ref="E29:F29"/>
    <mergeCell ref="E24:F24"/>
    <mergeCell ref="E26:F26"/>
  </mergeCells>
  <printOptions horizontalCentered="1"/>
  <pageMargins left="0" right="0" top="0.984251968503937" bottom="0.7874015748031497" header="0.5118110236220472" footer="0.5118110236220472"/>
  <pageSetup horizontalDpi="300" verticalDpi="300" orientation="portrait" paperSize="9" scale="95" r:id="rId1"/>
  <headerFooter alignWithMargins="0">
    <oddHeader>&amp;C&amp;"Arial,Pogrubiony"&amp;12CZECHOWICE-DZIEDZICE
&amp;R2009-10-22</oddHeader>
    <oddFooter>&amp;C
&amp;R
</oddFooter>
  </headerFooter>
  <rowBreaks count="1" manualBreakCount="1">
    <brk id="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/>
  <dimension ref="A1:H116"/>
  <sheetViews>
    <sheetView workbookViewId="0" topLeftCell="A23">
      <selection activeCell="G170" sqref="G170"/>
    </sheetView>
  </sheetViews>
  <sheetFormatPr defaultColWidth="9.140625" defaultRowHeight="12.75"/>
  <cols>
    <col min="1" max="1" width="4.7109375" style="30" customWidth="1"/>
    <col min="2" max="2" width="30.28125" style="65" customWidth="1"/>
    <col min="3" max="3" width="12.28125" style="30" customWidth="1"/>
    <col min="4" max="4" width="13.28125" style="30" customWidth="1"/>
    <col min="5" max="5" width="13.8515625" style="30" customWidth="1"/>
    <col min="6" max="6" width="10.140625" style="30" hidden="1" customWidth="1"/>
    <col min="7" max="7" width="15.8515625" style="30" customWidth="1"/>
    <col min="8" max="8" width="13.57421875" style="30" customWidth="1"/>
    <col min="9" max="16384" width="9.140625" style="30" customWidth="1"/>
  </cols>
  <sheetData>
    <row r="1" spans="2:6" ht="15.75">
      <c r="B1" s="545"/>
      <c r="C1" s="545"/>
      <c r="D1" s="545"/>
      <c r="E1" s="545"/>
      <c r="F1" s="545"/>
    </row>
    <row r="3" spans="1:2" s="29" customFormat="1" ht="15.75">
      <c r="A3" s="31" t="s">
        <v>114</v>
      </c>
      <c r="B3" s="66"/>
    </row>
    <row r="4" spans="1:2" s="29" customFormat="1" ht="15.75">
      <c r="A4" s="31" t="s">
        <v>37</v>
      </c>
      <c r="B4" s="66"/>
    </row>
    <row r="5" spans="1:2" s="29" customFormat="1" ht="16.5" thickBot="1">
      <c r="A5" s="31"/>
      <c r="B5" s="66"/>
    </row>
    <row r="6" spans="1:7" s="34" customFormat="1" ht="23.25" customHeight="1">
      <c r="A6" s="299" t="s">
        <v>88</v>
      </c>
      <c r="B6" s="334" t="s">
        <v>268</v>
      </c>
      <c r="C6" s="324" t="s">
        <v>27</v>
      </c>
      <c r="D6" s="542" t="s">
        <v>96</v>
      </c>
      <c r="E6" s="543"/>
      <c r="F6" s="543"/>
      <c r="G6" s="544"/>
    </row>
    <row r="7" spans="1:7" s="34" customFormat="1" ht="25.5">
      <c r="A7" s="35"/>
      <c r="B7" s="67"/>
      <c r="C7" s="322" t="s">
        <v>118</v>
      </c>
      <c r="D7" s="304" t="s">
        <v>225</v>
      </c>
      <c r="E7" s="304" t="s">
        <v>207</v>
      </c>
      <c r="F7" s="326" t="s">
        <v>222</v>
      </c>
      <c r="G7" s="327" t="s">
        <v>97</v>
      </c>
    </row>
    <row r="8" spans="1:7" s="34" customFormat="1" ht="13.5" thickBot="1">
      <c r="A8" s="115" t="s">
        <v>33</v>
      </c>
      <c r="B8" s="67"/>
      <c r="C8" s="52"/>
      <c r="D8" s="68" t="s">
        <v>22</v>
      </c>
      <c r="E8" s="68" t="s">
        <v>22</v>
      </c>
      <c r="F8" s="68" t="s">
        <v>22</v>
      </c>
      <c r="G8" s="69" t="s">
        <v>22</v>
      </c>
    </row>
    <row r="9" spans="1:7" s="34" customFormat="1" ht="13.5" thickBot="1">
      <c r="A9" s="37">
        <v>0</v>
      </c>
      <c r="B9" s="70">
        <v>1</v>
      </c>
      <c r="C9" s="38">
        <v>2</v>
      </c>
      <c r="D9" s="38">
        <v>3</v>
      </c>
      <c r="E9" s="38">
        <v>4</v>
      </c>
      <c r="F9" s="38">
        <v>5</v>
      </c>
      <c r="G9" s="39">
        <v>5</v>
      </c>
    </row>
    <row r="10" spans="1:7" s="301" customFormat="1" ht="23.25" customHeight="1" thickBot="1">
      <c r="A10" s="306" t="s">
        <v>89</v>
      </c>
      <c r="B10" s="335" t="s">
        <v>135</v>
      </c>
      <c r="C10" s="336"/>
      <c r="D10" s="337"/>
      <c r="E10" s="337"/>
      <c r="F10" s="337"/>
      <c r="G10" s="338"/>
    </row>
    <row r="11" spans="1:8" ht="21" customHeight="1">
      <c r="A11" s="50"/>
      <c r="B11" s="71" t="s">
        <v>23</v>
      </c>
      <c r="C11" s="72"/>
      <c r="D11" s="20">
        <v>17074</v>
      </c>
      <c r="E11" s="20">
        <v>5691</v>
      </c>
      <c r="F11" s="20">
        <v>0</v>
      </c>
      <c r="G11" s="28">
        <v>22762.903519999996</v>
      </c>
      <c r="H11" s="150"/>
    </row>
    <row r="12" spans="1:8" ht="12.75">
      <c r="A12" s="40"/>
      <c r="B12" s="73" t="s">
        <v>243</v>
      </c>
      <c r="C12" s="74"/>
      <c r="D12" s="75"/>
      <c r="E12" s="75"/>
      <c r="F12" s="75"/>
      <c r="G12" s="76"/>
      <c r="H12" s="150"/>
    </row>
    <row r="13" spans="1:7" ht="12.75">
      <c r="A13" s="40"/>
      <c r="B13" s="117" t="s">
        <v>36</v>
      </c>
      <c r="C13" s="74"/>
      <c r="D13" s="75"/>
      <c r="E13" s="75"/>
      <c r="F13" s="75"/>
      <c r="G13" s="76"/>
    </row>
    <row r="14" spans="1:8" ht="12.75">
      <c r="A14" s="40"/>
      <c r="B14" s="30" t="s">
        <v>269</v>
      </c>
      <c r="C14" s="77" t="s">
        <v>38</v>
      </c>
      <c r="D14" s="22">
        <v>1598</v>
      </c>
      <c r="E14" s="22">
        <v>533</v>
      </c>
      <c r="F14" s="22">
        <v>0</v>
      </c>
      <c r="G14" s="21">
        <v>2130.99</v>
      </c>
      <c r="H14" s="150"/>
    </row>
    <row r="15" spans="1:8" ht="12.75">
      <c r="A15" s="40"/>
      <c r="B15" s="30" t="s">
        <v>270</v>
      </c>
      <c r="C15" s="77" t="s">
        <v>38</v>
      </c>
      <c r="D15" s="22">
        <v>94</v>
      </c>
      <c r="E15" s="22">
        <v>31</v>
      </c>
      <c r="F15" s="22">
        <v>0</v>
      </c>
      <c r="G15" s="21">
        <v>125.25</v>
      </c>
      <c r="H15" s="150"/>
    </row>
    <row r="16" spans="1:8" ht="12.75">
      <c r="A16" s="40"/>
      <c r="B16" s="30" t="s">
        <v>51</v>
      </c>
      <c r="C16" s="77" t="s">
        <v>38</v>
      </c>
      <c r="D16" s="22">
        <v>35</v>
      </c>
      <c r="E16" s="22">
        <v>12</v>
      </c>
      <c r="F16" s="22">
        <v>0</v>
      </c>
      <c r="G16" s="21">
        <v>46.93</v>
      </c>
      <c r="H16" s="150"/>
    </row>
    <row r="17" spans="1:8" ht="12.75">
      <c r="A17" s="40"/>
      <c r="B17" s="30" t="s">
        <v>246</v>
      </c>
      <c r="C17" s="77" t="s">
        <v>38</v>
      </c>
      <c r="D17" s="22">
        <v>915</v>
      </c>
      <c r="E17" s="22">
        <v>305</v>
      </c>
      <c r="F17" s="22">
        <v>0</v>
      </c>
      <c r="G17" s="21">
        <v>1219.73</v>
      </c>
      <c r="H17" s="150"/>
    </row>
    <row r="18" spans="1:8" ht="12.75">
      <c r="A18" s="40"/>
      <c r="B18" s="30" t="s">
        <v>271</v>
      </c>
      <c r="C18" s="77" t="s">
        <v>38</v>
      </c>
      <c r="D18" s="22">
        <v>1533</v>
      </c>
      <c r="E18" s="22">
        <v>511</v>
      </c>
      <c r="F18" s="22">
        <v>0</v>
      </c>
      <c r="G18" s="21">
        <v>2043.74</v>
      </c>
      <c r="H18" s="150"/>
    </row>
    <row r="19" spans="1:8" ht="12.75">
      <c r="A19" s="40"/>
      <c r="B19" s="30" t="s">
        <v>84</v>
      </c>
      <c r="C19" s="77" t="s">
        <v>98</v>
      </c>
      <c r="D19" s="22">
        <v>371</v>
      </c>
      <c r="E19" s="22">
        <v>124</v>
      </c>
      <c r="F19" s="22">
        <v>0</v>
      </c>
      <c r="G19" s="21">
        <v>495.19</v>
      </c>
      <c r="H19" s="150"/>
    </row>
    <row r="20" spans="1:8" ht="12.75">
      <c r="A20" s="40"/>
      <c r="B20" s="30" t="s">
        <v>186</v>
      </c>
      <c r="C20" s="77" t="s">
        <v>38</v>
      </c>
      <c r="D20" s="22">
        <v>869</v>
      </c>
      <c r="E20" s="22">
        <v>290</v>
      </c>
      <c r="F20" s="22">
        <v>0</v>
      </c>
      <c r="G20" s="21">
        <v>1159</v>
      </c>
      <c r="H20" s="150"/>
    </row>
    <row r="21" spans="1:8" ht="12.75">
      <c r="A21" s="40"/>
      <c r="B21" s="30" t="s">
        <v>85</v>
      </c>
      <c r="C21" s="77" t="s">
        <v>38</v>
      </c>
      <c r="D21" s="22">
        <v>0</v>
      </c>
      <c r="E21" s="22">
        <v>0</v>
      </c>
      <c r="F21" s="22">
        <v>0</v>
      </c>
      <c r="G21" s="21">
        <v>0</v>
      </c>
      <c r="H21" s="150"/>
    </row>
    <row r="22" spans="1:8" ht="12.75">
      <c r="A22" s="40"/>
      <c r="B22" s="30" t="s">
        <v>187</v>
      </c>
      <c r="C22" s="77"/>
      <c r="D22" s="22">
        <v>1203</v>
      </c>
      <c r="E22" s="22">
        <v>401</v>
      </c>
      <c r="F22" s="22">
        <v>0</v>
      </c>
      <c r="G22" s="21">
        <v>1603.63</v>
      </c>
      <c r="H22" s="150"/>
    </row>
    <row r="23" spans="1:8" ht="38.25">
      <c r="A23" s="40"/>
      <c r="B23" s="285" t="s">
        <v>234</v>
      </c>
      <c r="C23" s="77" t="s">
        <v>38</v>
      </c>
      <c r="D23" s="22">
        <v>7917</v>
      </c>
      <c r="E23" s="22">
        <v>2638</v>
      </c>
      <c r="F23" s="22">
        <v>0</v>
      </c>
      <c r="G23" s="21">
        <v>10554.53</v>
      </c>
      <c r="H23" s="150"/>
    </row>
    <row r="24" spans="1:8" ht="12.75">
      <c r="A24" s="40"/>
      <c r="B24" s="100" t="s">
        <v>235</v>
      </c>
      <c r="C24" s="77" t="s">
        <v>38</v>
      </c>
      <c r="D24" s="22">
        <v>663</v>
      </c>
      <c r="E24" s="22">
        <v>221</v>
      </c>
      <c r="F24" s="22">
        <v>0</v>
      </c>
      <c r="G24" s="21">
        <v>883.46</v>
      </c>
      <c r="H24" s="150"/>
    </row>
    <row r="25" spans="1:8" ht="12.75" hidden="1">
      <c r="A25" s="40"/>
      <c r="B25" s="100"/>
      <c r="C25" s="77"/>
      <c r="D25" s="22"/>
      <c r="E25" s="22"/>
      <c r="F25" s="22"/>
      <c r="G25" s="21"/>
      <c r="H25" s="150"/>
    </row>
    <row r="26" spans="1:8" ht="12.75">
      <c r="A26" s="40"/>
      <c r="B26" s="30" t="s">
        <v>86</v>
      </c>
      <c r="C26" s="77" t="s">
        <v>38</v>
      </c>
      <c r="D26" s="22">
        <v>160</v>
      </c>
      <c r="E26" s="22">
        <v>53</v>
      </c>
      <c r="F26" s="22">
        <v>0</v>
      </c>
      <c r="G26" s="21">
        <v>213.13</v>
      </c>
      <c r="H26" s="150"/>
    </row>
    <row r="27" spans="1:8" ht="12.75" hidden="1">
      <c r="A27" s="40"/>
      <c r="B27" s="30" t="s">
        <v>142</v>
      </c>
      <c r="C27" s="77" t="s">
        <v>38</v>
      </c>
      <c r="D27" s="22">
        <v>0</v>
      </c>
      <c r="E27" s="22">
        <v>0</v>
      </c>
      <c r="F27" s="22">
        <v>0</v>
      </c>
      <c r="G27" s="21">
        <v>0</v>
      </c>
      <c r="H27" s="150"/>
    </row>
    <row r="28" spans="1:8" ht="12.75">
      <c r="A28" s="40"/>
      <c r="B28" s="73" t="s">
        <v>70</v>
      </c>
      <c r="C28" s="77"/>
      <c r="D28" s="75"/>
      <c r="E28" s="75"/>
      <c r="F28" s="75"/>
      <c r="G28" s="76"/>
      <c r="H28" s="150"/>
    </row>
    <row r="29" spans="1:8" ht="12.75" hidden="1">
      <c r="A29" s="40"/>
      <c r="B29" s="73" t="s">
        <v>24</v>
      </c>
      <c r="C29" s="77" t="s">
        <v>38</v>
      </c>
      <c r="D29" s="22">
        <v>0</v>
      </c>
      <c r="E29" s="22">
        <v>0</v>
      </c>
      <c r="F29" s="22">
        <v>0</v>
      </c>
      <c r="G29" s="21">
        <v>0</v>
      </c>
      <c r="H29" s="150"/>
    </row>
    <row r="30" spans="1:8" ht="12.75" hidden="1">
      <c r="A30" s="40"/>
      <c r="B30" s="73" t="s">
        <v>242</v>
      </c>
      <c r="C30" s="77"/>
      <c r="D30" s="75"/>
      <c r="E30" s="75"/>
      <c r="F30" s="75"/>
      <c r="G30" s="76"/>
      <c r="H30" s="150"/>
    </row>
    <row r="31" spans="1:8" ht="12.75">
      <c r="A31" s="40"/>
      <c r="B31" s="381" t="s">
        <v>245</v>
      </c>
      <c r="C31" s="382" t="s">
        <v>38</v>
      </c>
      <c r="D31" s="383">
        <v>1716</v>
      </c>
      <c r="E31" s="383">
        <v>572</v>
      </c>
      <c r="F31" s="383">
        <v>0</v>
      </c>
      <c r="G31" s="384">
        <v>2287.3235199999995</v>
      </c>
      <c r="H31" s="150"/>
    </row>
    <row r="32" spans="1:8" ht="12.75">
      <c r="A32" s="40"/>
      <c r="B32" s="73" t="s">
        <v>29</v>
      </c>
      <c r="C32" s="77"/>
      <c r="D32" s="383">
        <v>2459</v>
      </c>
      <c r="E32" s="383">
        <v>819</v>
      </c>
      <c r="F32" s="22"/>
      <c r="G32" s="385">
        <v>3278.5341099999996</v>
      </c>
      <c r="H32" s="150"/>
    </row>
    <row r="33" spans="1:8" ht="12.75">
      <c r="A33" s="40"/>
      <c r="B33" s="78" t="s">
        <v>136</v>
      </c>
      <c r="C33" s="79" t="s">
        <v>38</v>
      </c>
      <c r="D33" s="23">
        <v>1827</v>
      </c>
      <c r="E33" s="23">
        <v>609</v>
      </c>
      <c r="F33" s="23">
        <v>0</v>
      </c>
      <c r="G33" s="24">
        <v>2436.099009940326</v>
      </c>
      <c r="H33" s="150"/>
    </row>
    <row r="34" spans="1:8" ht="25.5">
      <c r="A34" s="40"/>
      <c r="B34" s="78" t="s">
        <v>137</v>
      </c>
      <c r="C34" s="79" t="s">
        <v>38</v>
      </c>
      <c r="D34" s="23">
        <v>0</v>
      </c>
      <c r="E34" s="23">
        <v>0</v>
      </c>
      <c r="F34" s="23">
        <v>0</v>
      </c>
      <c r="G34" s="24">
        <v>0</v>
      </c>
      <c r="H34" s="150"/>
    </row>
    <row r="35" spans="1:8" ht="12.75">
      <c r="A35" s="40"/>
      <c r="B35" s="78" t="s">
        <v>138</v>
      </c>
      <c r="C35" s="79" t="s">
        <v>38</v>
      </c>
      <c r="D35" s="23">
        <v>0</v>
      </c>
      <c r="E35" s="23">
        <v>0</v>
      </c>
      <c r="F35" s="23">
        <v>0</v>
      </c>
      <c r="G35" s="24">
        <v>0</v>
      </c>
      <c r="H35" s="150"/>
    </row>
    <row r="36" spans="1:8" ht="12.75" customHeight="1">
      <c r="A36" s="40"/>
      <c r="B36" s="78" t="s">
        <v>122</v>
      </c>
      <c r="C36" s="79" t="s">
        <v>38</v>
      </c>
      <c r="D36" s="23">
        <v>461</v>
      </c>
      <c r="E36" s="23">
        <v>154</v>
      </c>
      <c r="F36" s="23">
        <v>0</v>
      </c>
      <c r="G36" s="24">
        <v>615</v>
      </c>
      <c r="H36" s="150"/>
    </row>
    <row r="37" spans="1:8" ht="12.75">
      <c r="A37" s="40"/>
      <c r="B37" s="78" t="s">
        <v>139</v>
      </c>
      <c r="C37" s="79" t="s">
        <v>38</v>
      </c>
      <c r="D37" s="23">
        <v>-2288.2300000000105</v>
      </c>
      <c r="E37" s="23">
        <v>3951.15</v>
      </c>
      <c r="F37" s="23">
        <v>0</v>
      </c>
      <c r="G37" s="24">
        <v>1664.38336005967</v>
      </c>
      <c r="H37" s="150"/>
    </row>
    <row r="38" spans="1:8" s="34" customFormat="1" ht="20.25" customHeight="1" thickBot="1">
      <c r="A38" s="80"/>
      <c r="B38" s="343" t="s">
        <v>140</v>
      </c>
      <c r="C38" s="344"/>
      <c r="D38" s="345">
        <v>19532.77</v>
      </c>
      <c r="E38" s="345">
        <v>11224.15</v>
      </c>
      <c r="F38" s="345">
        <v>0</v>
      </c>
      <c r="G38" s="346">
        <v>30756.92</v>
      </c>
      <c r="H38" s="152"/>
    </row>
    <row r="39" spans="1:7" ht="30" customHeight="1" hidden="1" thickBot="1">
      <c r="A39" s="306" t="s">
        <v>90</v>
      </c>
      <c r="B39" s="339" t="s">
        <v>141</v>
      </c>
      <c r="C39" s="340"/>
      <c r="D39" s="341"/>
      <c r="E39" s="341"/>
      <c r="F39" s="341"/>
      <c r="G39" s="342"/>
    </row>
    <row r="40" spans="1:7" ht="22.5" customHeight="1" hidden="1">
      <c r="A40" s="40"/>
      <c r="B40" s="73" t="s">
        <v>23</v>
      </c>
      <c r="C40" s="74"/>
      <c r="D40" s="20">
        <v>0</v>
      </c>
      <c r="E40" s="20">
        <v>0</v>
      </c>
      <c r="F40" s="20">
        <v>0</v>
      </c>
      <c r="G40" s="28">
        <v>0</v>
      </c>
    </row>
    <row r="41" spans="1:8" ht="12.75" hidden="1">
      <c r="A41" s="40"/>
      <c r="B41" s="73" t="s">
        <v>243</v>
      </c>
      <c r="C41" s="74"/>
      <c r="D41" s="75"/>
      <c r="E41" s="75"/>
      <c r="F41" s="75"/>
      <c r="G41" s="76"/>
      <c r="H41" s="150"/>
    </row>
    <row r="42" spans="1:7" ht="12.75" hidden="1">
      <c r="A42" s="40"/>
      <c r="B42" s="117" t="s">
        <v>36</v>
      </c>
      <c r="C42" s="74"/>
      <c r="D42" s="75"/>
      <c r="E42" s="75"/>
      <c r="F42" s="75"/>
      <c r="G42" s="76"/>
    </row>
    <row r="43" spans="1:7" ht="12.75" hidden="1">
      <c r="A43" s="40"/>
      <c r="B43" s="73" t="s">
        <v>269</v>
      </c>
      <c r="C43" s="74" t="s">
        <v>100</v>
      </c>
      <c r="D43" s="22">
        <v>0</v>
      </c>
      <c r="E43" s="22">
        <v>0</v>
      </c>
      <c r="F43" s="22">
        <v>0</v>
      </c>
      <c r="G43" s="21">
        <v>0</v>
      </c>
    </row>
    <row r="44" spans="1:8" ht="12.75" hidden="1">
      <c r="A44" s="40"/>
      <c r="B44" s="73" t="s">
        <v>270</v>
      </c>
      <c r="C44" s="74" t="s">
        <v>100</v>
      </c>
      <c r="D44" s="22">
        <v>0</v>
      </c>
      <c r="E44" s="22">
        <v>0</v>
      </c>
      <c r="F44" s="22">
        <v>0</v>
      </c>
      <c r="G44" s="21">
        <v>0</v>
      </c>
      <c r="H44" s="150"/>
    </row>
    <row r="45" spans="1:7" ht="12.75" hidden="1">
      <c r="A45" s="40"/>
      <c r="B45" s="190" t="s">
        <v>31</v>
      </c>
      <c r="C45" s="74" t="s">
        <v>100</v>
      </c>
      <c r="D45" s="22">
        <v>0</v>
      </c>
      <c r="E45" s="22">
        <v>0</v>
      </c>
      <c r="F45" s="22">
        <v>0</v>
      </c>
      <c r="G45" s="21">
        <v>0</v>
      </c>
    </row>
    <row r="46" spans="1:7" ht="12.75" hidden="1">
      <c r="A46" s="40"/>
      <c r="B46" s="30" t="s">
        <v>32</v>
      </c>
      <c r="C46" s="77" t="s">
        <v>100</v>
      </c>
      <c r="D46" s="22">
        <v>0</v>
      </c>
      <c r="E46" s="22">
        <v>0</v>
      </c>
      <c r="F46" s="22">
        <v>0</v>
      </c>
      <c r="G46" s="21">
        <v>0</v>
      </c>
    </row>
    <row r="47" spans="1:7" ht="12.75" hidden="1">
      <c r="A47" s="40"/>
      <c r="B47" s="30" t="s">
        <v>246</v>
      </c>
      <c r="C47" s="77" t="s">
        <v>100</v>
      </c>
      <c r="D47" s="22">
        <v>0</v>
      </c>
      <c r="E47" s="22">
        <v>0</v>
      </c>
      <c r="F47" s="22">
        <v>0</v>
      </c>
      <c r="G47" s="21">
        <v>0</v>
      </c>
    </row>
    <row r="48" spans="1:7" ht="12.75" hidden="1">
      <c r="A48" s="40"/>
      <c r="B48" s="73" t="s">
        <v>271</v>
      </c>
      <c r="C48" s="74" t="s">
        <v>100</v>
      </c>
      <c r="D48" s="22">
        <v>0</v>
      </c>
      <c r="E48" s="22">
        <v>0</v>
      </c>
      <c r="F48" s="22">
        <v>0</v>
      </c>
      <c r="G48" s="21">
        <v>0</v>
      </c>
    </row>
    <row r="49" spans="1:7" ht="12.75" hidden="1">
      <c r="A49" s="40"/>
      <c r="B49" s="73" t="s">
        <v>84</v>
      </c>
      <c r="C49" s="74" t="s">
        <v>55</v>
      </c>
      <c r="D49" s="22">
        <v>0</v>
      </c>
      <c r="E49" s="22">
        <v>0</v>
      </c>
      <c r="F49" s="22">
        <v>0</v>
      </c>
      <c r="G49" s="21">
        <v>0</v>
      </c>
    </row>
    <row r="50" spans="1:8" ht="12.75" hidden="1">
      <c r="A50" s="40"/>
      <c r="B50" s="30" t="s">
        <v>186</v>
      </c>
      <c r="C50" s="74" t="s">
        <v>100</v>
      </c>
      <c r="D50" s="22">
        <v>0</v>
      </c>
      <c r="E50" s="22">
        <v>0</v>
      </c>
      <c r="F50" s="22">
        <v>0</v>
      </c>
      <c r="G50" s="21">
        <v>0</v>
      </c>
      <c r="H50" s="150"/>
    </row>
    <row r="51" spans="1:7" ht="12.75" hidden="1">
      <c r="A51" s="40"/>
      <c r="B51" s="73"/>
      <c r="C51" s="74"/>
      <c r="D51" s="22"/>
      <c r="E51" s="22"/>
      <c r="F51" s="22">
        <v>0</v>
      </c>
      <c r="G51" s="21"/>
    </row>
    <row r="52" spans="1:7" ht="38.25" hidden="1">
      <c r="A52" s="40"/>
      <c r="B52" s="285" t="s">
        <v>234</v>
      </c>
      <c r="C52" s="74" t="s">
        <v>100</v>
      </c>
      <c r="D52" s="22">
        <v>0</v>
      </c>
      <c r="E52" s="22">
        <v>0</v>
      </c>
      <c r="F52" s="22">
        <v>0</v>
      </c>
      <c r="G52" s="21">
        <v>0</v>
      </c>
    </row>
    <row r="53" spans="1:7" ht="12.75" hidden="1">
      <c r="A53" s="40"/>
      <c r="B53" s="100" t="s">
        <v>235</v>
      </c>
      <c r="C53" s="74" t="s">
        <v>100</v>
      </c>
      <c r="D53" s="22">
        <v>0</v>
      </c>
      <c r="E53" s="22">
        <v>0</v>
      </c>
      <c r="F53" s="22">
        <v>0</v>
      </c>
      <c r="G53" s="21">
        <v>0</v>
      </c>
    </row>
    <row r="54" spans="1:7" ht="12.75" hidden="1">
      <c r="A54" s="40"/>
      <c r="B54" s="30" t="s">
        <v>86</v>
      </c>
      <c r="C54" s="74" t="s">
        <v>100</v>
      </c>
      <c r="D54" s="22">
        <v>0</v>
      </c>
      <c r="E54" s="22">
        <v>0</v>
      </c>
      <c r="F54" s="22">
        <v>0</v>
      </c>
      <c r="G54" s="21">
        <v>0</v>
      </c>
    </row>
    <row r="55" spans="1:7" ht="12.75" hidden="1">
      <c r="A55" s="40"/>
      <c r="B55" s="30" t="s">
        <v>142</v>
      </c>
      <c r="C55" s="74" t="s">
        <v>100</v>
      </c>
      <c r="D55" s="22">
        <v>0</v>
      </c>
      <c r="E55" s="22">
        <v>0</v>
      </c>
      <c r="F55" s="22">
        <v>0</v>
      </c>
      <c r="G55" s="21">
        <v>0</v>
      </c>
    </row>
    <row r="56" spans="1:7" ht="12.75" hidden="1">
      <c r="A56" s="40"/>
      <c r="B56" s="30"/>
      <c r="C56" s="74" t="s">
        <v>100</v>
      </c>
      <c r="D56" s="22">
        <v>0</v>
      </c>
      <c r="E56" s="22">
        <v>0</v>
      </c>
      <c r="F56" s="22">
        <v>0</v>
      </c>
      <c r="G56" s="21">
        <v>0</v>
      </c>
    </row>
    <row r="57" spans="1:7" ht="12.75" hidden="1">
      <c r="A57" s="40"/>
      <c r="B57" s="73" t="s">
        <v>244</v>
      </c>
      <c r="C57" s="74"/>
      <c r="D57" s="75"/>
      <c r="E57" s="75"/>
      <c r="F57" s="75"/>
      <c r="G57" s="76"/>
    </row>
    <row r="58" spans="1:7" ht="12.75" hidden="1">
      <c r="A58" s="40"/>
      <c r="B58" s="73" t="s">
        <v>24</v>
      </c>
      <c r="C58" s="74" t="s">
        <v>100</v>
      </c>
      <c r="D58" s="22">
        <v>0</v>
      </c>
      <c r="E58" s="22">
        <v>0</v>
      </c>
      <c r="F58" s="22">
        <v>0</v>
      </c>
      <c r="G58" s="21">
        <v>0</v>
      </c>
    </row>
    <row r="59" spans="1:7" ht="12.75" hidden="1">
      <c r="A59" s="40"/>
      <c r="B59" s="65" t="s">
        <v>242</v>
      </c>
      <c r="C59" s="74"/>
      <c r="D59" s="75"/>
      <c r="E59" s="75"/>
      <c r="F59" s="75"/>
      <c r="G59" s="76"/>
    </row>
    <row r="60" spans="1:7" ht="12.75" hidden="1">
      <c r="A60" s="40"/>
      <c r="B60" s="73" t="s">
        <v>245</v>
      </c>
      <c r="C60" s="74" t="s">
        <v>100</v>
      </c>
      <c r="D60" s="22">
        <v>0</v>
      </c>
      <c r="E60" s="22">
        <v>0</v>
      </c>
      <c r="F60" s="22">
        <v>0</v>
      </c>
      <c r="G60" s="21">
        <v>0</v>
      </c>
    </row>
    <row r="61" spans="1:7" ht="12.75" hidden="1">
      <c r="A61" s="40"/>
      <c r="B61" s="78" t="s">
        <v>136</v>
      </c>
      <c r="C61" s="79" t="s">
        <v>100</v>
      </c>
      <c r="D61" s="23">
        <v>0</v>
      </c>
      <c r="E61" s="23">
        <v>0</v>
      </c>
      <c r="F61" s="23">
        <v>0</v>
      </c>
      <c r="G61" s="24">
        <v>0</v>
      </c>
    </row>
    <row r="62" spans="1:7" ht="25.5" hidden="1">
      <c r="A62" s="40"/>
      <c r="B62" s="78" t="s">
        <v>137</v>
      </c>
      <c r="C62" s="79" t="s">
        <v>100</v>
      </c>
      <c r="D62" s="23">
        <v>0</v>
      </c>
      <c r="E62" s="23">
        <v>0</v>
      </c>
      <c r="F62" s="23">
        <v>0</v>
      </c>
      <c r="G62" s="24">
        <v>0</v>
      </c>
    </row>
    <row r="63" spans="1:7" ht="12.75" hidden="1">
      <c r="A63" s="40"/>
      <c r="B63" s="78" t="s">
        <v>138</v>
      </c>
      <c r="C63" s="79" t="s">
        <v>100</v>
      </c>
      <c r="D63" s="23">
        <v>0</v>
      </c>
      <c r="E63" s="23">
        <v>0</v>
      </c>
      <c r="F63" s="23">
        <v>0</v>
      </c>
      <c r="G63" s="24">
        <v>0</v>
      </c>
    </row>
    <row r="64" spans="1:8" ht="12.75" customHeight="1" hidden="1">
      <c r="A64" s="40"/>
      <c r="B64" s="78" t="s">
        <v>122</v>
      </c>
      <c r="C64" s="79" t="s">
        <v>100</v>
      </c>
      <c r="D64" s="23">
        <v>0</v>
      </c>
      <c r="E64" s="23">
        <v>0</v>
      </c>
      <c r="F64" s="23">
        <v>0</v>
      </c>
      <c r="G64" s="24">
        <v>0</v>
      </c>
      <c r="H64" s="150"/>
    </row>
    <row r="65" spans="1:8" ht="15.75" customHeight="1" hidden="1">
      <c r="A65" s="40"/>
      <c r="B65" s="78" t="s">
        <v>139</v>
      </c>
      <c r="C65" s="79" t="s">
        <v>100</v>
      </c>
      <c r="D65" s="23">
        <v>0</v>
      </c>
      <c r="E65" s="23">
        <v>0</v>
      </c>
      <c r="F65" s="23">
        <v>0</v>
      </c>
      <c r="G65" s="24">
        <v>0</v>
      </c>
      <c r="H65" s="150"/>
    </row>
    <row r="66" spans="1:8" s="34" customFormat="1" ht="24" customHeight="1" hidden="1" thickBot="1">
      <c r="A66" s="333"/>
      <c r="B66" s="343" t="s">
        <v>140</v>
      </c>
      <c r="C66" s="344"/>
      <c r="D66" s="345">
        <v>0</v>
      </c>
      <c r="E66" s="345">
        <v>0</v>
      </c>
      <c r="F66" s="345">
        <v>0</v>
      </c>
      <c r="G66" s="346">
        <v>0</v>
      </c>
      <c r="H66" s="158"/>
    </row>
    <row r="67" ht="12.75" hidden="1">
      <c r="H67" s="150"/>
    </row>
    <row r="68" ht="12.75" hidden="1">
      <c r="B68" s="157" t="s">
        <v>162</v>
      </c>
    </row>
    <row r="69" spans="2:6" ht="13.5" hidden="1" thickBot="1">
      <c r="B69" s="169" t="s">
        <v>161</v>
      </c>
      <c r="C69" s="170" t="s">
        <v>196</v>
      </c>
      <c r="D69" s="156" t="s">
        <v>197</v>
      </c>
      <c r="E69" s="170" t="s">
        <v>222</v>
      </c>
      <c r="F69" s="53" t="s">
        <v>117</v>
      </c>
    </row>
    <row r="70" spans="2:6" ht="12.75" hidden="1">
      <c r="B70" s="186" t="s">
        <v>149</v>
      </c>
      <c r="C70" s="171"/>
      <c r="D70" s="159"/>
      <c r="E70" s="171"/>
      <c r="F70" s="160"/>
    </row>
    <row r="71" spans="2:6" s="34" customFormat="1" ht="12.75" hidden="1">
      <c r="B71" s="163" t="s">
        <v>52</v>
      </c>
      <c r="C71" s="173">
        <v>19532.77</v>
      </c>
      <c r="D71" s="158">
        <v>11224.15</v>
      </c>
      <c r="E71" s="173">
        <v>0</v>
      </c>
      <c r="F71" s="164">
        <v>30756.92</v>
      </c>
    </row>
    <row r="72" spans="2:6" ht="12.75" hidden="1">
      <c r="B72" s="161" t="s">
        <v>188</v>
      </c>
      <c r="C72" s="172">
        <v>17074</v>
      </c>
      <c r="D72" s="150">
        <v>5691</v>
      </c>
      <c r="E72" s="172">
        <v>0</v>
      </c>
      <c r="F72" s="162">
        <v>22765</v>
      </c>
    </row>
    <row r="73" spans="2:6" ht="12.75" hidden="1">
      <c r="B73" s="161" t="s">
        <v>189</v>
      </c>
      <c r="C73" s="172">
        <v>1827</v>
      </c>
      <c r="D73" s="150">
        <v>609</v>
      </c>
      <c r="E73" s="172">
        <v>0</v>
      </c>
      <c r="F73" s="162">
        <v>2436</v>
      </c>
    </row>
    <row r="74" spans="2:6" ht="12.75" hidden="1">
      <c r="B74" s="161" t="s">
        <v>194</v>
      </c>
      <c r="C74" s="172">
        <v>0</v>
      </c>
      <c r="D74" s="150">
        <v>0</v>
      </c>
      <c r="E74" s="172">
        <v>0</v>
      </c>
      <c r="F74" s="162">
        <v>0</v>
      </c>
    </row>
    <row r="75" spans="2:6" ht="12.75" hidden="1">
      <c r="B75" s="163" t="s">
        <v>190</v>
      </c>
      <c r="C75" s="173">
        <v>631.7699999999895</v>
      </c>
      <c r="D75" s="158">
        <v>4924.15</v>
      </c>
      <c r="E75" s="173">
        <v>0</v>
      </c>
      <c r="F75" s="164">
        <v>5555.919999999991</v>
      </c>
    </row>
    <row r="76" spans="2:6" ht="12.75" hidden="1">
      <c r="B76" s="161" t="s">
        <v>192</v>
      </c>
      <c r="C76" s="174">
        <v>202.16639999999666</v>
      </c>
      <c r="D76" s="148">
        <v>1575.7279999999998</v>
      </c>
      <c r="E76" s="174">
        <v>0</v>
      </c>
      <c r="F76" s="165">
        <v>1777.8943999999972</v>
      </c>
    </row>
    <row r="77" spans="2:6" ht="12.75" hidden="1">
      <c r="B77" s="163" t="s">
        <v>191</v>
      </c>
      <c r="C77" s="175">
        <v>429.60359999999287</v>
      </c>
      <c r="D77" s="152">
        <v>3348.4219999999996</v>
      </c>
      <c r="E77" s="175">
        <v>0</v>
      </c>
      <c r="F77" s="164">
        <v>3778.0255999999936</v>
      </c>
    </row>
    <row r="78" spans="2:6" ht="12.75" hidden="1">
      <c r="B78" s="163" t="s">
        <v>193</v>
      </c>
      <c r="C78" s="181">
        <v>0.021993992659514912</v>
      </c>
      <c r="D78" s="182">
        <v>0.2983229910505472</v>
      </c>
      <c r="E78" s="181" t="e">
        <v>#DIV/0!</v>
      </c>
      <c r="F78" s="183">
        <v>0.12283497827480758</v>
      </c>
    </row>
    <row r="79" spans="2:6" ht="13.5" hidden="1" thickBot="1">
      <c r="B79" s="166" t="s">
        <v>195</v>
      </c>
      <c r="C79" s="176"/>
      <c r="D79" s="167"/>
      <c r="E79" s="176"/>
      <c r="F79" s="168"/>
    </row>
    <row r="80" spans="2:6" ht="12.75" hidden="1">
      <c r="B80" s="177"/>
      <c r="C80" s="171"/>
      <c r="D80" s="159"/>
      <c r="E80" s="171"/>
      <c r="F80" s="160"/>
    </row>
    <row r="81" spans="2:6" ht="12.75" hidden="1">
      <c r="B81" s="184" t="s">
        <v>198</v>
      </c>
      <c r="C81" s="180"/>
      <c r="E81" s="180"/>
      <c r="F81" s="112"/>
    </row>
    <row r="82" spans="2:6" s="34" customFormat="1" ht="12.75" hidden="1">
      <c r="B82" s="163" t="s">
        <v>52</v>
      </c>
      <c r="C82" s="173">
        <v>0</v>
      </c>
      <c r="D82" s="158">
        <v>0</v>
      </c>
      <c r="E82" s="173">
        <v>0</v>
      </c>
      <c r="F82" s="164">
        <v>0</v>
      </c>
    </row>
    <row r="83" spans="2:6" ht="12.75" hidden="1">
      <c r="B83" s="161" t="s">
        <v>188</v>
      </c>
      <c r="C83" s="172">
        <v>0</v>
      </c>
      <c r="D83" s="150">
        <v>0</v>
      </c>
      <c r="E83" s="172">
        <v>0</v>
      </c>
      <c r="F83" s="162">
        <v>0</v>
      </c>
    </row>
    <row r="84" spans="2:6" ht="12.75" hidden="1">
      <c r="B84" s="161" t="s">
        <v>189</v>
      </c>
      <c r="C84" s="172">
        <v>0</v>
      </c>
      <c r="D84" s="150">
        <v>0</v>
      </c>
      <c r="E84" s="172">
        <v>0</v>
      </c>
      <c r="F84" s="162">
        <v>0</v>
      </c>
    </row>
    <row r="85" spans="2:6" ht="12.75" hidden="1">
      <c r="B85" s="161" t="s">
        <v>194</v>
      </c>
      <c r="C85" s="172">
        <v>0</v>
      </c>
      <c r="D85" s="150">
        <v>0</v>
      </c>
      <c r="E85" s="172">
        <v>0</v>
      </c>
      <c r="F85" s="162">
        <v>0</v>
      </c>
    </row>
    <row r="86" spans="2:6" s="34" customFormat="1" ht="12.75" hidden="1">
      <c r="B86" s="163" t="s">
        <v>190</v>
      </c>
      <c r="C86" s="173">
        <v>0</v>
      </c>
      <c r="D86" s="158">
        <v>0</v>
      </c>
      <c r="E86" s="173">
        <v>0</v>
      </c>
      <c r="F86" s="164">
        <v>0</v>
      </c>
    </row>
    <row r="87" spans="2:6" ht="12.75" hidden="1">
      <c r="B87" s="161" t="s">
        <v>192</v>
      </c>
      <c r="C87" s="174">
        <v>0</v>
      </c>
      <c r="D87" s="148">
        <v>0</v>
      </c>
      <c r="E87" s="174">
        <v>0</v>
      </c>
      <c r="F87" s="165">
        <v>0</v>
      </c>
    </row>
    <row r="88" spans="2:6" s="34" customFormat="1" ht="12.75" hidden="1">
      <c r="B88" s="163" t="s">
        <v>191</v>
      </c>
      <c r="C88" s="175">
        <v>0</v>
      </c>
      <c r="D88" s="152">
        <v>0</v>
      </c>
      <c r="E88" s="175">
        <v>0</v>
      </c>
      <c r="F88" s="164">
        <v>0</v>
      </c>
    </row>
    <row r="89" spans="2:6" s="34" customFormat="1" ht="12.75" hidden="1">
      <c r="B89" s="185" t="s">
        <v>193</v>
      </c>
      <c r="C89" s="187" t="e">
        <v>#DIV/0!</v>
      </c>
      <c r="D89" s="188" t="e">
        <v>#DIV/0!</v>
      </c>
      <c r="E89" s="187" t="e">
        <v>#DIV/0!</v>
      </c>
      <c r="F89" s="189" t="e">
        <v>#DIV/0!</v>
      </c>
    </row>
    <row r="90" spans="2:6" ht="12.75" hidden="1">
      <c r="B90" s="178" t="s">
        <v>195</v>
      </c>
      <c r="C90" s="180"/>
      <c r="E90" s="180"/>
      <c r="F90" s="112"/>
    </row>
    <row r="91" spans="2:6" ht="13.5" hidden="1" thickBot="1">
      <c r="B91" s="179"/>
      <c r="C91" s="176"/>
      <c r="D91" s="167"/>
      <c r="E91" s="176"/>
      <c r="F91" s="168"/>
    </row>
    <row r="92" ht="12.75" hidden="1"/>
    <row r="93" ht="12.75" hidden="1">
      <c r="B93" s="157" t="s">
        <v>163</v>
      </c>
    </row>
    <row r="94" spans="2:6" ht="13.5" hidden="1" thickBot="1">
      <c r="B94" s="169" t="s">
        <v>161</v>
      </c>
      <c r="C94" s="170" t="s">
        <v>196</v>
      </c>
      <c r="D94" s="156" t="s">
        <v>197</v>
      </c>
      <c r="E94" s="170" t="s">
        <v>222</v>
      </c>
      <c r="F94" s="53" t="s">
        <v>117</v>
      </c>
    </row>
    <row r="95" spans="2:6" ht="12.75" hidden="1">
      <c r="B95" s="186" t="s">
        <v>149</v>
      </c>
      <c r="C95" s="171"/>
      <c r="D95" s="159"/>
      <c r="E95" s="171"/>
      <c r="F95" s="160"/>
    </row>
    <row r="96" spans="2:6" ht="12.75" hidden="1">
      <c r="B96" s="163" t="s">
        <v>52</v>
      </c>
      <c r="C96" s="173">
        <v>18130924</v>
      </c>
      <c r="D96" s="158">
        <v>15799208</v>
      </c>
      <c r="E96" s="173">
        <v>3796507</v>
      </c>
      <c r="F96" s="164">
        <v>37726639</v>
      </c>
    </row>
    <row r="97" spans="2:6" ht="12.75" hidden="1">
      <c r="B97" s="161" t="s">
        <v>188</v>
      </c>
      <c r="C97" s="172">
        <v>17074</v>
      </c>
      <c r="D97" s="150">
        <v>5691</v>
      </c>
      <c r="E97" s="172">
        <v>0</v>
      </c>
      <c r="F97" s="162">
        <v>22765</v>
      </c>
    </row>
    <row r="98" spans="2:6" ht="12.75" hidden="1">
      <c r="B98" s="161" t="s">
        <v>189</v>
      </c>
      <c r="C98" s="172">
        <v>1827</v>
      </c>
      <c r="D98" s="150">
        <v>609</v>
      </c>
      <c r="E98" s="172">
        <v>0</v>
      </c>
      <c r="F98" s="162">
        <v>2436</v>
      </c>
    </row>
    <row r="99" spans="2:6" ht="12.75" hidden="1">
      <c r="B99" s="161" t="s">
        <v>194</v>
      </c>
      <c r="C99" s="172">
        <v>0</v>
      </c>
      <c r="D99" s="150">
        <v>0</v>
      </c>
      <c r="E99" s="172">
        <v>0</v>
      </c>
      <c r="F99" s="162">
        <v>0</v>
      </c>
    </row>
    <row r="100" spans="2:6" ht="12.75" hidden="1">
      <c r="B100" s="163" t="s">
        <v>190</v>
      </c>
      <c r="C100" s="173">
        <v>18112023</v>
      </c>
      <c r="D100" s="158">
        <v>15792908</v>
      </c>
      <c r="E100" s="173">
        <v>3796507</v>
      </c>
      <c r="F100" s="164">
        <v>37701438</v>
      </c>
    </row>
    <row r="101" spans="2:6" ht="12.75" hidden="1">
      <c r="B101" s="161" t="s">
        <v>192</v>
      </c>
      <c r="C101" s="174">
        <v>5795847.36</v>
      </c>
      <c r="D101" s="148">
        <v>5053730.56</v>
      </c>
      <c r="E101" s="174">
        <v>1214882.24</v>
      </c>
      <c r="F101" s="165">
        <v>12064460.16</v>
      </c>
    </row>
    <row r="102" spans="2:6" ht="12.75" hidden="1">
      <c r="B102" s="163" t="s">
        <v>191</v>
      </c>
      <c r="C102" s="175">
        <v>12316175.64</v>
      </c>
      <c r="D102" s="152">
        <v>10739177.44</v>
      </c>
      <c r="E102" s="175">
        <v>2581624.76</v>
      </c>
      <c r="F102" s="164">
        <v>25636977.84</v>
      </c>
    </row>
    <row r="103" spans="2:6" ht="12.75" hidden="1">
      <c r="B103" s="163" t="s">
        <v>193</v>
      </c>
      <c r="C103" s="181">
        <v>0.6792911183125582</v>
      </c>
      <c r="D103" s="182">
        <v>0.6797288471675289</v>
      </c>
      <c r="E103" s="181">
        <v>0.68</v>
      </c>
      <c r="F103" s="183">
        <v>0.67954576711697</v>
      </c>
    </row>
    <row r="104" spans="2:6" ht="13.5" hidden="1" thickBot="1">
      <c r="B104" s="166" t="s">
        <v>195</v>
      </c>
      <c r="C104" s="176"/>
      <c r="D104" s="167"/>
      <c r="E104" s="176"/>
      <c r="F104" s="168"/>
    </row>
    <row r="105" spans="2:6" ht="12.75" hidden="1">
      <c r="B105" s="177"/>
      <c r="C105" s="171"/>
      <c r="D105" s="159"/>
      <c r="E105" s="171"/>
      <c r="F105" s="160"/>
    </row>
    <row r="106" spans="2:6" ht="12.75" hidden="1">
      <c r="B106" s="184" t="s">
        <v>198</v>
      </c>
      <c r="C106" s="180"/>
      <c r="E106" s="180"/>
      <c r="F106" s="112"/>
    </row>
    <row r="107" spans="2:6" ht="12.75" hidden="1">
      <c r="B107" s="163" t="s">
        <v>52</v>
      </c>
      <c r="C107" s="173">
        <v>18218237</v>
      </c>
      <c r="D107" s="158">
        <v>13410726</v>
      </c>
      <c r="E107" s="173">
        <v>7559433</v>
      </c>
      <c r="F107" s="164">
        <v>39188396</v>
      </c>
    </row>
    <row r="108" spans="2:6" ht="12.75" hidden="1">
      <c r="B108" s="161" t="s">
        <v>188</v>
      </c>
      <c r="C108" s="172">
        <v>0</v>
      </c>
      <c r="D108" s="150">
        <v>0</v>
      </c>
      <c r="E108" s="172">
        <v>0</v>
      </c>
      <c r="F108" s="162">
        <v>0</v>
      </c>
    </row>
    <row r="109" spans="2:6" ht="12.75" hidden="1">
      <c r="B109" s="161" t="s">
        <v>189</v>
      </c>
      <c r="C109" s="172">
        <v>0</v>
      </c>
      <c r="D109" s="150">
        <v>0</v>
      </c>
      <c r="E109" s="172">
        <v>0</v>
      </c>
      <c r="F109" s="162">
        <v>0</v>
      </c>
    </row>
    <row r="110" spans="2:6" ht="12.75" hidden="1">
      <c r="B110" s="161" t="s">
        <v>194</v>
      </c>
      <c r="C110" s="172">
        <v>0</v>
      </c>
      <c r="D110" s="150">
        <v>0</v>
      </c>
      <c r="E110" s="172">
        <v>0</v>
      </c>
      <c r="F110" s="162">
        <v>0</v>
      </c>
    </row>
    <row r="111" spans="2:6" ht="12.75" hidden="1">
      <c r="B111" s="163" t="s">
        <v>190</v>
      </c>
      <c r="C111" s="173">
        <v>18218237</v>
      </c>
      <c r="D111" s="158">
        <v>13410726</v>
      </c>
      <c r="E111" s="173">
        <v>7559433</v>
      </c>
      <c r="F111" s="164">
        <v>39188396</v>
      </c>
    </row>
    <row r="112" spans="2:6" ht="12.75" hidden="1">
      <c r="B112" s="161" t="s">
        <v>192</v>
      </c>
      <c r="C112" s="174">
        <v>5829835.84</v>
      </c>
      <c r="D112" s="148">
        <v>4291432.32</v>
      </c>
      <c r="E112" s="174">
        <v>2419018.56</v>
      </c>
      <c r="F112" s="165">
        <v>12540286.72</v>
      </c>
    </row>
    <row r="113" spans="2:6" ht="12.75" hidden="1">
      <c r="B113" s="163" t="s">
        <v>191</v>
      </c>
      <c r="C113" s="175">
        <v>12388401.16</v>
      </c>
      <c r="D113" s="152">
        <v>9119293.68</v>
      </c>
      <c r="E113" s="175">
        <v>5140414.44</v>
      </c>
      <c r="F113" s="164">
        <v>26648109.28</v>
      </c>
    </row>
    <row r="114" spans="2:6" ht="12.75" hidden="1">
      <c r="B114" s="185" t="s">
        <v>193</v>
      </c>
      <c r="C114" s="187">
        <v>0.68</v>
      </c>
      <c r="D114" s="188">
        <v>0.68</v>
      </c>
      <c r="E114" s="187">
        <v>0.68</v>
      </c>
      <c r="F114" s="189">
        <v>0.68</v>
      </c>
    </row>
    <row r="115" spans="2:6" ht="12.75" hidden="1">
      <c r="B115" s="178" t="s">
        <v>195</v>
      </c>
      <c r="C115" s="180"/>
      <c r="E115" s="180"/>
      <c r="F115" s="112"/>
    </row>
    <row r="116" spans="2:6" ht="13.5" hidden="1" thickBot="1">
      <c r="B116" s="179"/>
      <c r="C116" s="176"/>
      <c r="D116" s="167"/>
      <c r="E116" s="176"/>
      <c r="F116" s="168"/>
    </row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</sheetData>
  <mergeCells count="2">
    <mergeCell ref="D6:G6"/>
    <mergeCell ref="B1:F1"/>
  </mergeCells>
  <printOptions horizontalCentered="1"/>
  <pageMargins left="0" right="0" top="0.984251968503937" bottom="0.7874015748031497" header="0.5118110236220472" footer="0.5118110236220472"/>
  <pageSetup horizontalDpi="300" verticalDpi="300" orientation="portrait" paperSize="9" r:id="rId1"/>
  <headerFooter alignWithMargins="0">
    <oddHeader>&amp;C&amp;"Arial,Pogrubiony"&amp;12CZECHOWICE-DZIEDZICE
&amp;R2009-10-22</oddHeader>
    <oddFooter>&amp;C
&amp;R
</oddFooter>
  </headerFooter>
  <rowBreaks count="2" manualBreakCount="2">
    <brk id="38" max="255" man="1"/>
    <brk id="6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1"/>
  <dimension ref="A1:J34"/>
  <sheetViews>
    <sheetView workbookViewId="0" topLeftCell="A1">
      <selection activeCell="H20" sqref="H20"/>
    </sheetView>
  </sheetViews>
  <sheetFormatPr defaultColWidth="9.140625" defaultRowHeight="12.75"/>
  <cols>
    <col min="1" max="1" width="4.28125" style="30" customWidth="1"/>
    <col min="2" max="2" width="8.421875" style="30" customWidth="1"/>
    <col min="3" max="3" width="28.421875" style="30" customWidth="1"/>
    <col min="4" max="4" width="6.140625" style="30" customWidth="1"/>
    <col min="5" max="5" width="12.421875" style="30" customWidth="1"/>
    <col min="6" max="6" width="14.140625" style="30" customWidth="1"/>
    <col min="7" max="7" width="9.57421875" style="30" hidden="1" customWidth="1"/>
    <col min="8" max="8" width="12.421875" style="30" customWidth="1"/>
    <col min="9" max="9" width="12.28125" style="30" customWidth="1"/>
    <col min="10" max="10" width="9.57421875" style="30" customWidth="1"/>
    <col min="11" max="12" width="8.140625" style="30" customWidth="1"/>
    <col min="13" max="16384" width="9.140625" style="30" customWidth="1"/>
  </cols>
  <sheetData>
    <row r="1" spans="2:7" ht="15.75">
      <c r="B1" s="554"/>
      <c r="C1" s="554"/>
      <c r="D1" s="554"/>
      <c r="E1" s="554"/>
      <c r="F1" s="554"/>
      <c r="G1" s="554"/>
    </row>
    <row r="2" ht="15.75">
      <c r="A2" s="29"/>
    </row>
    <row r="3" ht="15.75">
      <c r="A3" s="31" t="s">
        <v>167</v>
      </c>
    </row>
    <row r="4" ht="15.75">
      <c r="A4" s="31"/>
    </row>
    <row r="5" ht="13.5" thickBot="1">
      <c r="A5" s="47" t="s">
        <v>33</v>
      </c>
    </row>
    <row r="6" spans="1:8" s="34" customFormat="1" ht="28.5" customHeight="1">
      <c r="A6" s="114"/>
      <c r="B6" s="328" t="s">
        <v>13</v>
      </c>
      <c r="C6" s="33"/>
      <c r="D6" s="324" t="s">
        <v>12</v>
      </c>
      <c r="E6" s="555" t="s">
        <v>96</v>
      </c>
      <c r="F6" s="556"/>
      <c r="G6" s="556"/>
      <c r="H6" s="557"/>
    </row>
    <row r="7" spans="1:8" s="34" customFormat="1" ht="41.25" customHeight="1" thickBot="1">
      <c r="A7" s="35" t="s">
        <v>88</v>
      </c>
      <c r="B7" s="68" t="s">
        <v>119</v>
      </c>
      <c r="C7" s="36" t="s">
        <v>268</v>
      </c>
      <c r="D7" s="323" t="s">
        <v>103</v>
      </c>
      <c r="E7" s="304" t="s">
        <v>225</v>
      </c>
      <c r="F7" s="304" t="s">
        <v>207</v>
      </c>
      <c r="G7" s="304"/>
      <c r="H7" s="325" t="s">
        <v>97</v>
      </c>
    </row>
    <row r="8" spans="1:8" s="34" customFormat="1" ht="12" customHeight="1" thickBot="1">
      <c r="A8" s="37">
        <v>0</v>
      </c>
      <c r="B8" s="38">
        <v>1</v>
      </c>
      <c r="C8" s="38">
        <v>2</v>
      </c>
      <c r="D8" s="38">
        <v>3</v>
      </c>
      <c r="E8" s="38">
        <v>4</v>
      </c>
      <c r="F8" s="38">
        <v>5</v>
      </c>
      <c r="G8" s="38">
        <v>6</v>
      </c>
      <c r="H8" s="39">
        <v>6</v>
      </c>
    </row>
    <row r="9" spans="1:8" ht="15.75" customHeight="1">
      <c r="A9" s="561" t="s">
        <v>89</v>
      </c>
      <c r="B9" s="560" t="s">
        <v>38</v>
      </c>
      <c r="C9" s="546" t="s">
        <v>247</v>
      </c>
      <c r="D9" s="81" t="s">
        <v>26</v>
      </c>
      <c r="E9" s="75">
        <v>4433</v>
      </c>
      <c r="F9" s="75">
        <v>1477</v>
      </c>
      <c r="G9" s="75"/>
      <c r="H9" s="7">
        <v>5910</v>
      </c>
    </row>
    <row r="10" spans="1:8" ht="15.75" customHeight="1">
      <c r="A10" s="558"/>
      <c r="B10" s="559"/>
      <c r="C10" s="547"/>
      <c r="D10" s="83" t="s">
        <v>25</v>
      </c>
      <c r="E10" s="6">
        <v>0.7500846023688663</v>
      </c>
      <c r="F10" s="6">
        <v>0.24991539763113368</v>
      </c>
      <c r="G10" s="6">
        <v>0</v>
      </c>
      <c r="H10" s="8">
        <v>1</v>
      </c>
    </row>
    <row r="11" spans="1:8" ht="15.75" customHeight="1">
      <c r="A11" s="548" t="s">
        <v>90</v>
      </c>
      <c r="B11" s="550" t="s">
        <v>98</v>
      </c>
      <c r="C11" s="552" t="s">
        <v>99</v>
      </c>
      <c r="D11" s="84" t="s">
        <v>22</v>
      </c>
      <c r="E11" s="85">
        <v>371</v>
      </c>
      <c r="F11" s="85">
        <v>124</v>
      </c>
      <c r="G11" s="85"/>
      <c r="H11" s="9">
        <v>495.19</v>
      </c>
    </row>
    <row r="12" spans="1:8" ht="24" customHeight="1">
      <c r="A12" s="558"/>
      <c r="B12" s="559"/>
      <c r="C12" s="547"/>
      <c r="D12" s="86" t="s">
        <v>25</v>
      </c>
      <c r="E12" s="6">
        <v>0.7492073749469901</v>
      </c>
      <c r="F12" s="6">
        <v>0.25040893394454655</v>
      </c>
      <c r="G12" s="6">
        <v>0</v>
      </c>
      <c r="H12" s="8">
        <v>0.9996163088915366</v>
      </c>
    </row>
    <row r="13" spans="1:9" ht="15.75" customHeight="1">
      <c r="A13" s="548" t="s">
        <v>91</v>
      </c>
      <c r="B13" s="550" t="s">
        <v>100</v>
      </c>
      <c r="C13" s="552" t="s">
        <v>248</v>
      </c>
      <c r="D13" s="87" t="s">
        <v>26</v>
      </c>
      <c r="E13" s="85"/>
      <c r="F13" s="85"/>
      <c r="G13" s="85"/>
      <c r="H13" s="9">
        <v>0</v>
      </c>
      <c r="I13" s="148"/>
    </row>
    <row r="14" spans="1:8" ht="15.75" customHeight="1">
      <c r="A14" s="558"/>
      <c r="B14" s="559"/>
      <c r="C14" s="547"/>
      <c r="D14" s="83" t="s">
        <v>25</v>
      </c>
      <c r="E14" s="6">
        <v>0</v>
      </c>
      <c r="F14" s="6">
        <v>0</v>
      </c>
      <c r="G14" s="6">
        <v>0</v>
      </c>
      <c r="H14" s="8">
        <v>0</v>
      </c>
    </row>
    <row r="15" spans="1:10" ht="15.75" customHeight="1">
      <c r="A15" s="548" t="s">
        <v>56</v>
      </c>
      <c r="B15" s="550" t="s">
        <v>55</v>
      </c>
      <c r="C15" s="552" t="s">
        <v>199</v>
      </c>
      <c r="D15" s="84" t="s">
        <v>22</v>
      </c>
      <c r="E15" s="85">
        <v>0</v>
      </c>
      <c r="F15" s="85">
        <v>0</v>
      </c>
      <c r="G15" s="85"/>
      <c r="H15" s="9"/>
      <c r="I15" s="150"/>
      <c r="J15" s="150"/>
    </row>
    <row r="16" spans="1:8" ht="24" customHeight="1" thickBot="1">
      <c r="A16" s="549"/>
      <c r="B16" s="551"/>
      <c r="C16" s="553"/>
      <c r="D16" s="88" t="s">
        <v>25</v>
      </c>
      <c r="E16" s="4">
        <v>0</v>
      </c>
      <c r="F16" s="4">
        <v>0</v>
      </c>
      <c r="G16" s="4">
        <v>0</v>
      </c>
      <c r="H16" s="5">
        <v>0</v>
      </c>
    </row>
    <row r="17" ht="12.75">
      <c r="D17" s="64"/>
    </row>
    <row r="18" ht="12.75">
      <c r="D18" s="64"/>
    </row>
    <row r="19" ht="12.75">
      <c r="D19" s="64"/>
    </row>
    <row r="20" ht="12.75">
      <c r="D20" s="64"/>
    </row>
    <row r="21" ht="12.75">
      <c r="D21" s="64"/>
    </row>
    <row r="22" ht="12.75">
      <c r="D22" s="64"/>
    </row>
    <row r="23" ht="12.75">
      <c r="D23" s="64"/>
    </row>
    <row r="24" ht="12.75">
      <c r="D24" s="64"/>
    </row>
    <row r="25" ht="12.75">
      <c r="D25" s="64"/>
    </row>
    <row r="26" ht="12.75">
      <c r="D26" s="64"/>
    </row>
    <row r="27" ht="12.75">
      <c r="D27" s="64"/>
    </row>
    <row r="28" ht="12.75">
      <c r="D28" s="64"/>
    </row>
    <row r="29" ht="12.75">
      <c r="D29" s="64"/>
    </row>
    <row r="30" ht="12.75">
      <c r="D30" s="64"/>
    </row>
    <row r="31" ht="12.75">
      <c r="D31" s="64"/>
    </row>
    <row r="32" ht="12.75">
      <c r="D32" s="64"/>
    </row>
    <row r="33" ht="12.75">
      <c r="D33" s="64"/>
    </row>
    <row r="34" ht="12.75">
      <c r="D34" s="64"/>
    </row>
  </sheetData>
  <mergeCells count="14">
    <mergeCell ref="B1:G1"/>
    <mergeCell ref="E6:H6"/>
    <mergeCell ref="C11:C12"/>
    <mergeCell ref="A13:A14"/>
    <mergeCell ref="B13:B14"/>
    <mergeCell ref="C13:C14"/>
    <mergeCell ref="B9:B10"/>
    <mergeCell ref="A9:A10"/>
    <mergeCell ref="A11:A12"/>
    <mergeCell ref="B11:B12"/>
    <mergeCell ref="C9:C10"/>
    <mergeCell ref="A15:A16"/>
    <mergeCell ref="B15:B16"/>
    <mergeCell ref="C15:C16"/>
  </mergeCells>
  <printOptions horizontalCentered="1"/>
  <pageMargins left="0" right="0" top="0.984251968503937" bottom="0.7874015748031497" header="0.5118110236220472" footer="0.5118110236220472"/>
  <pageSetup horizontalDpi="300" verticalDpi="300" orientation="portrait" paperSize="9" r:id="rId1"/>
  <headerFooter alignWithMargins="0">
    <oddHeader>&amp;C&amp;"Arial,Pogrubiony"&amp;12CZECHOWICE-DZIEDZICE
&amp;R2009-10-22</oddHeader>
    <oddFooter>&amp;C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Krzysztof Kołakowski</Manager>
  <Company>ATRAX; 70-783 Szczecin; ul. Kostki Napierskiego 14f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 Taryfowy</dc:title>
  <dc:subject>Sporządzenie "Wniosku o zatwierdzenie taryf" wraz z załącznikami</dc:subject>
  <dc:creator>ATRAX</dc:creator>
  <cp:keywords/>
  <dc:description/>
  <cp:lastModifiedBy>FCZeman</cp:lastModifiedBy>
  <cp:lastPrinted>2009-11-04T08:43:54Z</cp:lastPrinted>
  <dcterms:created xsi:type="dcterms:W3CDTF">2002-04-14T20:50:08Z</dcterms:created>
  <dcterms:modified xsi:type="dcterms:W3CDTF">2009-11-04T08:43:57Z</dcterms:modified>
  <cp:category/>
  <cp:version/>
  <cp:contentType/>
  <cp:contentStatus/>
</cp:coreProperties>
</file>